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SPPLFAPCEN06.pl.ing-ad\userdata\YI14VW\Documents\HTT\"/>
    </mc:Choice>
  </mc:AlternateContent>
  <bookViews>
    <workbookView xWindow="0" yWindow="0" windowWidth="2370" windowHeight="0" tabRatio="948"/>
  </bookViews>
  <sheets>
    <sheet name="Introduction" sheetId="33" r:id="rId1"/>
    <sheet name="A. HTT General" sheetId="25" r:id="rId2"/>
    <sheet name="B1. HTT Mortgage Assets" sheetId="9" r:id="rId3"/>
    <sheet name="C. HTT Harmonised Glossary" sheetId="32" r:id="rId4"/>
  </sheets>
  <definedNames>
    <definedName name="_xlnm.Print_Area" localSheetId="1">'A. HTT General'!$A$1:$G$327</definedName>
    <definedName name="_xlnm.Print_Area" localSheetId="2">'B1. HTT Mortgage Assets'!$A$1:$G$326</definedName>
    <definedName name="_xlnm.Print_Area" localSheetId="3">'C. HTT Harmonised Glossary'!$A$1:$C$37</definedName>
    <definedName name="_xlnm.Print_Area" localSheetId="0">Introduction!$B$2:$J$29</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156" i="9" l="1"/>
  <c r="C153" i="9"/>
  <c r="F28" i="9"/>
  <c r="C28" i="9"/>
  <c r="C295" i="25" l="1"/>
  <c r="C298" i="25"/>
  <c r="F36" i="9"/>
  <c r="G216" i="25"/>
  <c r="D291" i="25" l="1"/>
  <c r="C291" i="25" l="1"/>
  <c r="C286" i="25"/>
  <c r="C288" i="25" l="1"/>
  <c r="C290" i="25"/>
  <c r="C292" i="25" l="1"/>
  <c r="C310" i="25"/>
  <c r="C297" i="25"/>
  <c r="C296" i="25"/>
  <c r="C294" i="25"/>
  <c r="C293" i="25"/>
  <c r="C289" i="25"/>
  <c r="C287" i="25"/>
  <c r="G295" i="9"/>
  <c r="G294" i="9"/>
  <c r="G293" i="9"/>
  <c r="G292" i="9"/>
  <c r="G291" i="9"/>
  <c r="G290" i="9"/>
  <c r="D289" i="9"/>
  <c r="G287" i="9" s="1"/>
  <c r="C289" i="9"/>
  <c r="F283" i="9" s="1"/>
  <c r="G288" i="9"/>
  <c r="G285" i="9"/>
  <c r="G284" i="9"/>
  <c r="G282" i="9"/>
  <c r="C267" i="9"/>
  <c r="F272" i="9" s="1"/>
  <c r="D266" i="9"/>
  <c r="D267" i="9" s="1"/>
  <c r="C266" i="9"/>
  <c r="D254" i="9"/>
  <c r="G253" i="9" s="1"/>
  <c r="C254" i="9"/>
  <c r="F252" i="9" s="1"/>
  <c r="F251" i="9"/>
  <c r="G208" i="9"/>
  <c r="G207" i="9"/>
  <c r="G206" i="9"/>
  <c r="G205" i="9"/>
  <c r="G204" i="9"/>
  <c r="G203" i="9"/>
  <c r="D202" i="9"/>
  <c r="G201" i="9" s="1"/>
  <c r="C202" i="9"/>
  <c r="F207" i="9" s="1"/>
  <c r="D180" i="9"/>
  <c r="C179" i="9"/>
  <c r="C180" i="9" s="1"/>
  <c r="F186" i="9" s="1"/>
  <c r="D167" i="9"/>
  <c r="G166" i="9" s="1"/>
  <c r="C167" i="9"/>
  <c r="F163" i="9" s="1"/>
  <c r="F159" i="9"/>
  <c r="D153" i="9"/>
  <c r="F146" i="9"/>
  <c r="C146" i="9"/>
  <c r="C140" i="9"/>
  <c r="C139" i="9"/>
  <c r="C138" i="9"/>
  <c r="C137" i="9"/>
  <c r="C136" i="9"/>
  <c r="C131" i="9"/>
  <c r="C130" i="9"/>
  <c r="C129" i="9"/>
  <c r="C127" i="9"/>
  <c r="C126" i="9"/>
  <c r="C117" i="9"/>
  <c r="C116" i="9"/>
  <c r="C114" i="9"/>
  <c r="C113" i="9"/>
  <c r="C112" i="9"/>
  <c r="C111" i="9"/>
  <c r="C110" i="9"/>
  <c r="C109" i="9"/>
  <c r="C108" i="9"/>
  <c r="C107" i="9"/>
  <c r="C106" i="9"/>
  <c r="C105" i="9"/>
  <c r="C104" i="9"/>
  <c r="C103" i="9"/>
  <c r="C102" i="9"/>
  <c r="C101" i="9"/>
  <c r="C100" i="9"/>
  <c r="C99" i="9"/>
  <c r="F77" i="9"/>
  <c r="C77" i="9"/>
  <c r="F73" i="9"/>
  <c r="C73" i="9"/>
  <c r="F44" i="9"/>
  <c r="C44" i="9"/>
  <c r="C36" i="9"/>
  <c r="F29" i="9"/>
  <c r="C15" i="9"/>
  <c r="F26" i="9" s="1"/>
  <c r="C219" i="25"/>
  <c r="C218" i="25"/>
  <c r="F225" i="25" s="1"/>
  <c r="G217" i="25"/>
  <c r="C206" i="25"/>
  <c r="F191" i="25" s="1"/>
  <c r="C205" i="25"/>
  <c r="C177" i="25"/>
  <c r="F189" i="25" s="1"/>
  <c r="C165" i="25"/>
  <c r="F164" i="25" s="1"/>
  <c r="C151" i="25"/>
  <c r="F160" i="25" s="1"/>
  <c r="D138" i="25"/>
  <c r="C125" i="25"/>
  <c r="F134" i="25" s="1"/>
  <c r="D112" i="25"/>
  <c r="F106" i="25"/>
  <c r="D98" i="25"/>
  <c r="G107" i="25" s="1"/>
  <c r="C98" i="25"/>
  <c r="F107" i="25" s="1"/>
  <c r="F97" i="25"/>
  <c r="F93" i="25"/>
  <c r="F92" i="25"/>
  <c r="G86" i="25"/>
  <c r="G85" i="25"/>
  <c r="G84" i="25"/>
  <c r="G83" i="25"/>
  <c r="G82" i="25"/>
  <c r="G81" i="25"/>
  <c r="G80" i="25"/>
  <c r="G79" i="25"/>
  <c r="G78" i="25"/>
  <c r="G77" i="25"/>
  <c r="C76" i="25"/>
  <c r="F80" i="25" s="1"/>
  <c r="G75" i="25"/>
  <c r="G74" i="25"/>
  <c r="G73" i="25"/>
  <c r="G72" i="25"/>
  <c r="G71" i="25"/>
  <c r="G70" i="25"/>
  <c r="G69" i="25"/>
  <c r="C58" i="25"/>
  <c r="F61" i="25" s="1"/>
  <c r="G161" i="9" l="1"/>
  <c r="F199" i="9"/>
  <c r="F195" i="9"/>
  <c r="F161" i="9"/>
  <c r="F196" i="9"/>
  <c r="G164" i="9"/>
  <c r="F200" i="9"/>
  <c r="F245" i="9"/>
  <c r="F198" i="9"/>
  <c r="F246" i="9"/>
  <c r="F23" i="9"/>
  <c r="F110" i="9"/>
  <c r="F113" i="9"/>
  <c r="F107" i="9"/>
  <c r="F208" i="9"/>
  <c r="F247" i="9"/>
  <c r="F14" i="9"/>
  <c r="F100" i="9"/>
  <c r="F104" i="9"/>
  <c r="F117" i="9"/>
  <c r="F137" i="9"/>
  <c r="F140" i="9"/>
  <c r="F206" i="9"/>
  <c r="F248" i="9"/>
  <c r="F24" i="9"/>
  <c r="F111" i="9"/>
  <c r="F138" i="9"/>
  <c r="G248" i="9"/>
  <c r="G252" i="9"/>
  <c r="F13" i="9"/>
  <c r="F19" i="9"/>
  <c r="F99" i="9"/>
  <c r="F103" i="9"/>
  <c r="F112" i="9"/>
  <c r="F116" i="9"/>
  <c r="F129" i="9"/>
  <c r="G194" i="9"/>
  <c r="G244" i="9"/>
  <c r="G250" i="9"/>
  <c r="F260" i="9"/>
  <c r="F17" i="9"/>
  <c r="F102" i="9"/>
  <c r="F105" i="9"/>
  <c r="F108" i="9"/>
  <c r="F127" i="9"/>
  <c r="F136" i="9"/>
  <c r="F194" i="9"/>
  <c r="F197" i="9"/>
  <c r="F202" i="9" s="1"/>
  <c r="F201" i="9"/>
  <c r="F204" i="9"/>
  <c r="F243" i="9"/>
  <c r="G246" i="9"/>
  <c r="F250" i="9"/>
  <c r="F253" i="9"/>
  <c r="F20" i="9"/>
  <c r="F25" i="9"/>
  <c r="F106" i="9"/>
  <c r="F139" i="9"/>
  <c r="G157" i="9"/>
  <c r="G160" i="9"/>
  <c r="F12" i="9"/>
  <c r="F16" i="9"/>
  <c r="F21" i="9"/>
  <c r="F101" i="9"/>
  <c r="F109" i="9"/>
  <c r="F126" i="9"/>
  <c r="G158" i="9"/>
  <c r="G163" i="9"/>
  <c r="G196" i="9"/>
  <c r="F244" i="9"/>
  <c r="F249" i="9"/>
  <c r="G281" i="9"/>
  <c r="G286" i="9"/>
  <c r="G162" i="9"/>
  <c r="F262" i="9"/>
  <c r="G156" i="9"/>
  <c r="G159" i="9"/>
  <c r="G165" i="9"/>
  <c r="G200" i="9"/>
  <c r="G198" i="9"/>
  <c r="F281" i="9"/>
  <c r="G283" i="9"/>
  <c r="F64" i="25"/>
  <c r="F94" i="25"/>
  <c r="F56" i="25"/>
  <c r="F96" i="25"/>
  <c r="F100" i="25"/>
  <c r="F139" i="25"/>
  <c r="F143" i="25"/>
  <c r="F91" i="25"/>
  <c r="F95" i="25"/>
  <c r="F147" i="25"/>
  <c r="F138" i="25"/>
  <c r="F146" i="25"/>
  <c r="F157" i="25"/>
  <c r="C38" i="25"/>
  <c r="F219" i="25" s="1"/>
  <c r="F136" i="25"/>
  <c r="F142" i="25"/>
  <c r="F150" i="25"/>
  <c r="G224" i="25"/>
  <c r="G218" i="25"/>
  <c r="G219" i="25"/>
  <c r="G96" i="25"/>
  <c r="G94" i="25"/>
  <c r="G92" i="25"/>
  <c r="F187" i="25"/>
  <c r="F111" i="25"/>
  <c r="F115" i="25"/>
  <c r="F121" i="25"/>
  <c r="F54" i="25"/>
  <c r="F59" i="25"/>
  <c r="F117" i="25"/>
  <c r="F122" i="25"/>
  <c r="F129" i="25"/>
  <c r="F137" i="25"/>
  <c r="F140" i="25"/>
  <c r="F144" i="25"/>
  <c r="F148" i="25"/>
  <c r="F153" i="25"/>
  <c r="F163" i="25"/>
  <c r="F165" i="25" s="1"/>
  <c r="F173" i="25"/>
  <c r="F179" i="25"/>
  <c r="F114" i="25"/>
  <c r="F119" i="25"/>
  <c r="F127" i="25"/>
  <c r="F162" i="25"/>
  <c r="F172" i="25"/>
  <c r="F178" i="25"/>
  <c r="F55" i="25"/>
  <c r="F60" i="25"/>
  <c r="F110" i="25"/>
  <c r="F113" i="25"/>
  <c r="F118" i="25"/>
  <c r="F123" i="25"/>
  <c r="D151" i="25"/>
  <c r="G156" i="25" s="1"/>
  <c r="F141" i="25"/>
  <c r="F145" i="25"/>
  <c r="F149" i="25"/>
  <c r="F155" i="25"/>
  <c r="F175" i="25"/>
  <c r="F186" i="25"/>
  <c r="G215" i="25"/>
  <c r="F221" i="25"/>
  <c r="G102" i="25"/>
  <c r="F151" i="25"/>
  <c r="F222" i="25"/>
  <c r="F53" i="25"/>
  <c r="F57" i="25"/>
  <c r="F62" i="25"/>
  <c r="G91" i="25"/>
  <c r="G93" i="25"/>
  <c r="G95" i="25"/>
  <c r="G97" i="25"/>
  <c r="G100" i="25"/>
  <c r="G106" i="25"/>
  <c r="F112" i="25"/>
  <c r="F116" i="25"/>
  <c r="F120" i="25"/>
  <c r="F124" i="25"/>
  <c r="F131" i="25"/>
  <c r="F159" i="25"/>
  <c r="F176" i="25"/>
  <c r="F182" i="25"/>
  <c r="F223" i="25"/>
  <c r="G108" i="25"/>
  <c r="D125" i="25"/>
  <c r="G131" i="25" s="1"/>
  <c r="F63" i="25"/>
  <c r="F102" i="25"/>
  <c r="F108" i="25"/>
  <c r="F133" i="25"/>
  <c r="F183" i="25"/>
  <c r="F224" i="25"/>
  <c r="G147" i="25"/>
  <c r="G136" i="25"/>
  <c r="F172" i="9"/>
  <c r="F182" i="9"/>
  <c r="F81" i="25"/>
  <c r="F79" i="25"/>
  <c r="F77" i="25"/>
  <c r="F86" i="25"/>
  <c r="F78" i="25"/>
  <c r="G148" i="25"/>
  <c r="F212" i="25"/>
  <c r="F208" i="25"/>
  <c r="F205" i="25"/>
  <c r="F202" i="25"/>
  <c r="F198" i="25"/>
  <c r="F194" i="25"/>
  <c r="F211" i="25"/>
  <c r="F207" i="25"/>
  <c r="F201" i="25"/>
  <c r="F197" i="25"/>
  <c r="F193" i="25"/>
  <c r="F210" i="25"/>
  <c r="F204" i="25"/>
  <c r="F200" i="25"/>
  <c r="F196" i="25"/>
  <c r="F192" i="25"/>
  <c r="F174" i="9"/>
  <c r="F184" i="9"/>
  <c r="F273" i="9"/>
  <c r="F271" i="9"/>
  <c r="F269" i="9"/>
  <c r="F266" i="9"/>
  <c r="F265" i="9"/>
  <c r="F263" i="9"/>
  <c r="F261" i="9"/>
  <c r="F259" i="9"/>
  <c r="F295" i="9"/>
  <c r="F293" i="9"/>
  <c r="F291" i="9"/>
  <c r="F288" i="9"/>
  <c r="F286" i="9"/>
  <c r="F284" i="9"/>
  <c r="F282" i="9"/>
  <c r="F294" i="9"/>
  <c r="F85" i="25"/>
  <c r="F199" i="25"/>
  <c r="F209" i="25"/>
  <c r="F166" i="9"/>
  <c r="F164" i="9"/>
  <c r="F162" i="9"/>
  <c r="F160" i="9"/>
  <c r="F158" i="9"/>
  <c r="F156" i="9"/>
  <c r="F176" i="9"/>
  <c r="F179" i="9"/>
  <c r="F264" i="9"/>
  <c r="F268" i="9"/>
  <c r="F287" i="9"/>
  <c r="F292" i="9"/>
  <c r="F185" i="9"/>
  <c r="F183" i="9"/>
  <c r="F181" i="9"/>
  <c r="F177" i="9"/>
  <c r="F175" i="9"/>
  <c r="F173" i="9"/>
  <c r="G273" i="9"/>
  <c r="G271" i="9"/>
  <c r="G269" i="9"/>
  <c r="G266" i="9"/>
  <c r="G265" i="9"/>
  <c r="G263" i="9"/>
  <c r="G261" i="9"/>
  <c r="G259" i="9"/>
  <c r="G272" i="9"/>
  <c r="G270" i="9"/>
  <c r="G268" i="9"/>
  <c r="G264" i="9"/>
  <c r="G262" i="9"/>
  <c r="G260" i="9"/>
  <c r="F70" i="25"/>
  <c r="F72" i="25"/>
  <c r="F74" i="25"/>
  <c r="F195" i="25"/>
  <c r="F130" i="9"/>
  <c r="C128" i="9"/>
  <c r="G185" i="9"/>
  <c r="G183" i="9"/>
  <c r="G181" i="9"/>
  <c r="G177" i="9"/>
  <c r="G175" i="9"/>
  <c r="G173" i="9"/>
  <c r="G186" i="9"/>
  <c r="G184" i="9"/>
  <c r="G182" i="9"/>
  <c r="G179" i="9"/>
  <c r="G178" i="9"/>
  <c r="G176" i="9"/>
  <c r="G174" i="9"/>
  <c r="G172" i="9"/>
  <c r="F69" i="25"/>
  <c r="F71" i="25"/>
  <c r="F73" i="25"/>
  <c r="F75" i="25"/>
  <c r="G144" i="25"/>
  <c r="F203" i="25"/>
  <c r="F213" i="25"/>
  <c r="F114" i="9"/>
  <c r="F131" i="9"/>
  <c r="F157" i="9"/>
  <c r="F165" i="9"/>
  <c r="F178" i="9"/>
  <c r="F270" i="9"/>
  <c r="F285" i="9"/>
  <c r="F290" i="9"/>
  <c r="F215" i="25"/>
  <c r="F217" i="25"/>
  <c r="C220" i="25"/>
  <c r="G221" i="25"/>
  <c r="G223" i="25"/>
  <c r="G225" i="25"/>
  <c r="F18" i="9"/>
  <c r="F22" i="9"/>
  <c r="G195" i="9"/>
  <c r="G197" i="9"/>
  <c r="G199" i="9"/>
  <c r="G243" i="9"/>
  <c r="G245" i="9"/>
  <c r="G247" i="9"/>
  <c r="G249" i="9"/>
  <c r="G251" i="9"/>
  <c r="F99" i="25"/>
  <c r="F101" i="25"/>
  <c r="F103" i="25"/>
  <c r="F152" i="25"/>
  <c r="F154" i="25"/>
  <c r="F156" i="25"/>
  <c r="F158" i="25"/>
  <c r="F180" i="25"/>
  <c r="F184" i="25"/>
  <c r="F188" i="25"/>
  <c r="F203" i="9"/>
  <c r="F205" i="9"/>
  <c r="G99" i="25"/>
  <c r="G101" i="25"/>
  <c r="G103" i="25"/>
  <c r="F126" i="25"/>
  <c r="F128" i="25"/>
  <c r="F130" i="25"/>
  <c r="F132" i="25"/>
  <c r="F174" i="25"/>
  <c r="F181" i="25"/>
  <c r="F185" i="25"/>
  <c r="G222" i="25"/>
  <c r="F254" i="9" l="1"/>
  <c r="G289" i="9"/>
  <c r="F15" i="9"/>
  <c r="G202" i="9"/>
  <c r="G167" i="9"/>
  <c r="F289" i="9"/>
  <c r="G141" i="25"/>
  <c r="F98" i="25"/>
  <c r="G220" i="25"/>
  <c r="F220" i="25"/>
  <c r="G146" i="25"/>
  <c r="G153" i="25"/>
  <c r="G149" i="25"/>
  <c r="D45" i="25"/>
  <c r="F216" i="25"/>
  <c r="F218" i="25" s="1"/>
  <c r="G139" i="25"/>
  <c r="G158" i="25"/>
  <c r="G159" i="25"/>
  <c r="G140" i="25"/>
  <c r="G150" i="25"/>
  <c r="G145" i="25"/>
  <c r="G160" i="25"/>
  <c r="G155" i="25"/>
  <c r="G142" i="25"/>
  <c r="G138" i="25"/>
  <c r="G157" i="25"/>
  <c r="G137" i="25"/>
  <c r="G143" i="25"/>
  <c r="G152" i="25"/>
  <c r="G154" i="25"/>
  <c r="G115" i="25"/>
  <c r="G128" i="25"/>
  <c r="G130" i="25"/>
  <c r="G116" i="25"/>
  <c r="G124" i="25"/>
  <c r="G133" i="25"/>
  <c r="G123" i="25"/>
  <c r="G113" i="25"/>
  <c r="G134" i="25"/>
  <c r="G118" i="25"/>
  <c r="G127" i="25"/>
  <c r="G111" i="25"/>
  <c r="G117" i="25"/>
  <c r="G119" i="25"/>
  <c r="G121" i="25"/>
  <c r="G112" i="25"/>
  <c r="G120" i="25"/>
  <c r="G129" i="25"/>
  <c r="G132" i="25"/>
  <c r="G110" i="25"/>
  <c r="G126" i="25"/>
  <c r="G114" i="25"/>
  <c r="G122" i="25"/>
  <c r="F58" i="25"/>
  <c r="F177" i="25"/>
  <c r="G98" i="25"/>
  <c r="F206" i="25"/>
  <c r="F125" i="25"/>
  <c r="G267" i="9"/>
  <c r="F167" i="9"/>
  <c r="G180" i="9"/>
  <c r="F267" i="9"/>
  <c r="F180" i="9"/>
  <c r="G254" i="9"/>
  <c r="F76" i="25"/>
  <c r="F128" i="9"/>
  <c r="G125" i="25" l="1"/>
  <c r="G151" i="25"/>
</calcChain>
</file>

<file path=xl/sharedStrings.xml><?xml version="1.0" encoding="utf-8"?>
<sst xmlns="http://schemas.openxmlformats.org/spreadsheetml/2006/main" count="1313" uniqueCount="964">
  <si>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</si>
  <si>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</si>
  <si>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</si>
  <si>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</si>
  <si>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</si>
  <si>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</si>
  <si>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</si>
  <si>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</si>
  <si>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</si>
  <si>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</si>
  <si>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</si>
  <si>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</si>
  <si>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</si>
  <si>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</si>
  <si>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</si>
  <si>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</si>
  <si>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</si>
  <si>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</si>
  <si>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</si>
  <si>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</si>
  <si>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</si>
  <si>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</si>
  <si>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</si>
  <si>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</si>
  <si>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</si>
  <si>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</si>
  <si>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</si>
  <si>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</si>
  <si>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</si>
  <si>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</si>
  <si>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</si>
  <si>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</si>
  <si>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Mortgages</t>
  </si>
  <si>
    <t>Fixed rate</t>
  </si>
  <si>
    <t>Floating rate</t>
  </si>
  <si>
    <t>1st lien</t>
  </si>
  <si>
    <t>Guaranteed</t>
  </si>
  <si>
    <t>Bullet / interest only</t>
  </si>
  <si>
    <t>SEK</t>
  </si>
  <si>
    <t>o/w 0-1 day</t>
  </si>
  <si>
    <t>o/w 0-0.5y</t>
  </si>
  <si>
    <t>o/w 0.5-1 y</t>
  </si>
  <si>
    <t xml:space="preserve">Bond list </t>
  </si>
  <si>
    <t>o/w 1-1.5y</t>
  </si>
  <si>
    <t>o/w 1.5-2 y</t>
  </si>
  <si>
    <t xml:space="preserve">(ii)        Geographical distribution: </t>
  </si>
  <si>
    <t>(iv)        Percentage of loans more than ninety days past due:</t>
  </si>
  <si>
    <t>Harmonised Transparency Template</t>
  </si>
  <si>
    <t>Index</t>
  </si>
  <si>
    <t>Tab 1: Harmonised Transparency Template</t>
  </si>
  <si>
    <t>Country</t>
  </si>
  <si>
    <t>Issuer Name</t>
  </si>
  <si>
    <t>Substitute Assets</t>
  </si>
  <si>
    <t>[For completion]</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</si>
  <si>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</si>
  <si>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</si>
  <si>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</si>
  <si>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</si>
  <si>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</si>
  <si>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</si>
  <si>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</si>
  <si>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</si>
  <si>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</si>
  <si>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</si>
  <si>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</si>
  <si>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the cover pool outstanding covered bonds: </t>
  </si>
  <si>
    <t xml:space="preserve">(i)         Value of covered bonds: </t>
  </si>
  <si>
    <t>(ii)        Type of cover assets:</t>
  </si>
  <si>
    <t xml:space="preserve">(ii)        Loan size: </t>
  </si>
  <si>
    <t xml:space="preserve">          (ii)         Interest rate risk - covered bond:</t>
  </si>
  <si>
    <t>(ii)        Currency risk - covered bond:</t>
  </si>
  <si>
    <t xml:space="preserve">(iii)        Maturity structure of cover assets: </t>
  </si>
  <si>
    <t xml:space="preserve">(iii)        Maturity structure of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</si>
  <si>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</si>
  <si>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</si>
  <si>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</si>
  <si>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</si>
  <si>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</si>
  <si>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</si>
  <si>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</si>
  <si>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</si>
  <si>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</si>
  <si>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</si>
  <si>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</si>
  <si>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</si>
  <si>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</si>
  <si>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</si>
  <si>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</si>
  <si>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</si>
  <si>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</si>
  <si>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</si>
  <si>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</si>
  <si>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</si>
  <si>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</si>
  <si>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</si>
  <si>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</si>
  <si>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</si>
  <si>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</si>
  <si>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</si>
  <si>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</si>
  <si>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</si>
  <si>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</si>
  <si>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</si>
  <si>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</si>
  <si>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</si>
  <si>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</si>
  <si>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</si>
  <si>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</si>
  <si>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</si>
  <si>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</si>
  <si>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</si>
  <si>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</si>
  <si>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</si>
  <si>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</si>
  <si>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</si>
  <si>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</si>
  <si>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</si>
  <si>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</si>
  <si>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</si>
  <si>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</si>
  <si>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</si>
  <si>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</si>
  <si>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</si>
  <si>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</si>
  <si>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</si>
  <si>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</si>
  <si>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</si>
  <si>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</si>
  <si>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</si>
  <si>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</si>
  <si>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</si>
  <si>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</si>
  <si>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</si>
  <si>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</si>
  <si>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</si>
  <si>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</si>
  <si>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</si>
  <si>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</si>
  <si>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</si>
  <si>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</si>
  <si>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</si>
  <si>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</si>
  <si>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</si>
  <si>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</si>
  <si>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</si>
  <si>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</si>
  <si>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</si>
  <si>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</si>
  <si>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</si>
  <si>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</si>
  <si>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</si>
  <si>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</si>
  <si>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</si>
  <si>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</si>
  <si>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</si>
  <si>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</si>
  <si>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</si>
  <si>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Forest &amp; Agriculture</t>
  </si>
  <si>
    <t>o/w Social &amp; Cultural purposes</t>
  </si>
  <si>
    <t>Purpose</t>
  </si>
  <si>
    <t>o/w Housing Cooperatives / Multi-family assets</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</si>
  <si>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</si>
  <si>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</si>
  <si>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</si>
  <si>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</si>
  <si>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</si>
  <si>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</si>
  <si>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</si>
  <si>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</si>
  <si>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</si>
  <si>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</si>
  <si>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</si>
  <si>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</si>
  <si>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</si>
  <si>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</si>
  <si>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</si>
  <si>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</si>
  <si>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</si>
  <si>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</si>
  <si>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</si>
  <si>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</si>
  <si>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</si>
  <si>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</si>
  <si>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</si>
  <si>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</si>
  <si>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</si>
  <si>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</si>
  <si>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</si>
  <si>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o/w CQS1 credit institutions</t>
  </si>
  <si>
    <t>o/w CQS2 credit institutions</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</si>
  <si>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</si>
  <si>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</si>
  <si>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</si>
  <si>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</si>
  <si>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</si>
  <si>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</si>
  <si>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</si>
  <si>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</si>
  <si>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</si>
  <si>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</si>
  <si>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</si>
  <si>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</si>
  <si>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o/w EU central banks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</si>
  <si>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</si>
  <si>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</si>
  <si>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</si>
  <si>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</si>
  <si>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</si>
  <si>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</si>
  <si>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</si>
  <si>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</si>
  <si>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</si>
  <si>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</si>
  <si>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</si>
  <si>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</si>
  <si>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</si>
  <si>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</si>
  <si>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</si>
  <si>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</si>
  <si>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</si>
  <si>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o/w third-party countries  Credit Quality Step 1 (CQS1) gvts or quasi govts</t>
  </si>
  <si>
    <t>o/w third-party countries Credit Quality Step 2 (CQS2) gvts or quasi govts</t>
  </si>
  <si>
    <t>o/w third-party countries Credit Quality Step 1 (CQS1) central banks</t>
  </si>
  <si>
    <t>o/w third-party countries Credit Quality Step 2 (CQS2) central banks</t>
  </si>
  <si>
    <t>Field Number</t>
  </si>
  <si>
    <t>7. Mortgage Assets</t>
  </si>
  <si>
    <t>7.A Residential Cover Pool</t>
  </si>
  <si>
    <t>7.B Commercial Cover Pool</t>
  </si>
  <si>
    <t>7B Commercial Cover Pool</t>
  </si>
  <si>
    <t>CONTENT OF TAB A</t>
  </si>
  <si>
    <t>A. Harmonised Transparency Template - General Information</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</si>
  <si>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</si>
  <si>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</si>
  <si>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</si>
  <si>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</si>
  <si>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</si>
  <si>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</si>
  <si>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</si>
  <si>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</si>
  <si>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</si>
  <si>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</si>
  <si>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</si>
  <si>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</si>
  <si>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</si>
  <si>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</si>
  <si>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</si>
  <si>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</si>
  <si>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</si>
  <si>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</si>
  <si>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</si>
  <si>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</si>
  <si>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</si>
  <si>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</si>
  <si>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</si>
  <si>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</si>
  <si>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</si>
  <si>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</si>
  <si>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</si>
  <si>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</si>
  <si>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</si>
  <si>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</si>
  <si>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</si>
  <si>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</si>
  <si>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</si>
  <si>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 xml:space="preserve">            (ii)        Interest rate risk - cover pool:</t>
  </si>
  <si>
    <t>(ii)        Currency risk - cover pool:</t>
  </si>
  <si>
    <t>Netherlands</t>
  </si>
  <si>
    <t>G.1.1.1</t>
  </si>
  <si>
    <t>G.1.1.2</t>
  </si>
  <si>
    <t>G.1.1.3</t>
  </si>
  <si>
    <t>G.1.1.4</t>
  </si>
  <si>
    <t>OG.1.1.1</t>
  </si>
  <si>
    <t>OG.1.1.2</t>
  </si>
  <si>
    <t>OG.1.1.3</t>
  </si>
  <si>
    <t>OG.1.1.4</t>
  </si>
  <si>
    <t>OG.1.1.5</t>
  </si>
  <si>
    <t>OG.1.1.6</t>
  </si>
  <si>
    <t>OG.1.1.7</t>
  </si>
  <si>
    <t>OG.1.1.8</t>
  </si>
  <si>
    <t>G.2.1.1</t>
  </si>
  <si>
    <t>G.2.1.2</t>
  </si>
  <si>
    <t>G.2.1.3</t>
  </si>
  <si>
    <t>OG.2.1.1</t>
  </si>
  <si>
    <t>OG.2.1.2</t>
  </si>
  <si>
    <t>OG.2.1.3</t>
  </si>
  <si>
    <t>OG.2.1.4</t>
  </si>
  <si>
    <t>OG.2.1.5</t>
  </si>
  <si>
    <t>OG.2.1.6</t>
  </si>
  <si>
    <t>G.3.1.1</t>
  </si>
  <si>
    <t>G.3.1.2</t>
  </si>
  <si>
    <t>OG.3.1.1</t>
  </si>
  <si>
    <t>OG.3.1.2</t>
  </si>
  <si>
    <t>OG.3.1.3</t>
  </si>
  <si>
    <t>OG.3.1.4</t>
  </si>
  <si>
    <t>G.3.2.1</t>
  </si>
  <si>
    <t>OG.3.2.1</t>
  </si>
  <si>
    <t>OG.3.2.2</t>
  </si>
  <si>
    <t>OG.3.2.3</t>
  </si>
  <si>
    <t>OG.3.2.4</t>
  </si>
  <si>
    <t>OG.3.2.5</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</si>
  <si>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</si>
  <si>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</si>
  <si>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</si>
  <si>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</si>
  <si>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</si>
  <si>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</si>
  <si>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</si>
  <si>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</si>
  <si>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</si>
  <si>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</si>
  <si>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</si>
  <si>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</si>
  <si>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</si>
  <si>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</si>
  <si>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</si>
  <si>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</si>
  <si>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</si>
  <si>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</si>
  <si>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</si>
  <si>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</si>
  <si>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</si>
  <si>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OG.3.4.6</t>
  </si>
  <si>
    <t>OG.3.4.7</t>
  </si>
  <si>
    <t>OG.3.4.8</t>
  </si>
  <si>
    <t>OG.3.4.9</t>
  </si>
  <si>
    <t>OG.3.4.10</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</si>
  <si>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</si>
  <si>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</si>
  <si>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</si>
  <si>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</si>
  <si>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</si>
  <si>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</si>
  <si>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</si>
  <si>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</si>
  <si>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</si>
  <si>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</si>
  <si>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</si>
  <si>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</si>
  <si>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</si>
  <si>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</si>
  <si>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</si>
  <si>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</si>
  <si>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</si>
  <si>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</si>
  <si>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</si>
  <si>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</si>
  <si>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</si>
  <si>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</si>
  <si>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</si>
  <si>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</si>
  <si>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</si>
  <si>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</si>
  <si>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</si>
  <si>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</si>
  <si>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</si>
  <si>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</si>
  <si>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</si>
  <si>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</si>
  <si>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</si>
  <si>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</si>
  <si>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</si>
  <si>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</si>
  <si>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</si>
  <si>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</si>
  <si>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</si>
  <si>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</si>
  <si>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</si>
  <si>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</si>
  <si>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</si>
  <si>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</si>
  <si>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</si>
  <si>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</si>
  <si>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</si>
  <si>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</si>
  <si>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</si>
  <si>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</si>
  <si>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</si>
  <si>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</si>
  <si>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</si>
  <si>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</si>
  <si>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</si>
  <si>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</si>
  <si>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</si>
  <si>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OG.3.8.2</t>
  </si>
  <si>
    <t>OG.3.8.3</t>
  </si>
  <si>
    <t>OG.3.8.4</t>
  </si>
  <si>
    <t>OG.3.8.5</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</si>
  <si>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</si>
  <si>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</si>
  <si>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</si>
  <si>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</si>
  <si>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</si>
  <si>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</si>
  <si>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</si>
  <si>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</si>
  <si>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</si>
  <si>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</si>
  <si>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</si>
  <si>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</si>
  <si>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</si>
  <si>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</si>
  <si>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</si>
  <si>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</si>
  <si>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</si>
  <si>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</si>
  <si>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</si>
  <si>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</si>
  <si>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</si>
  <si>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</si>
  <si>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</si>
  <si>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</si>
  <si>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</si>
  <si>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</si>
  <si>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</si>
  <si>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</si>
  <si>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</si>
  <si>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</si>
  <si>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</si>
  <si>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</si>
  <si>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</si>
  <si>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</si>
  <si>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</si>
  <si>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</si>
  <si>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</si>
  <si>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</si>
  <si>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</si>
  <si>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</si>
  <si>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</si>
  <si>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</si>
  <si>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</si>
  <si>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</si>
  <si>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</si>
  <si>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OG.3.13.4</t>
  </si>
  <si>
    <t>OG.3.13.5</t>
  </si>
  <si>
    <t>OG.3.13.6</t>
  </si>
  <si>
    <t>OG.3.13.7</t>
  </si>
  <si>
    <t>OG.3.13.8</t>
  </si>
  <si>
    <t>OG.3.13.9</t>
  </si>
  <si>
    <t>OG.3.13.10</t>
  </si>
  <si>
    <t>OG.3.13.11</t>
  </si>
  <si>
    <t>OG.3.13.12</t>
  </si>
  <si>
    <t>OG.3.13.13</t>
  </si>
  <si>
    <t>OG.3.13.14</t>
  </si>
  <si>
    <t>OG.3.13.15</t>
  </si>
  <si>
    <t>OG.3.13.16</t>
  </si>
  <si>
    <t>OG.3.13.17</t>
  </si>
  <si>
    <t>OG.3.13.18</t>
  </si>
  <si>
    <t>OG.3.13.19</t>
  </si>
  <si>
    <t>OG.3.13.20</t>
  </si>
  <si>
    <t>OG.3.13.21</t>
  </si>
  <si>
    <t>OG.3.13.22</t>
  </si>
  <si>
    <t>OG.3.13.23</t>
  </si>
  <si>
    <t>OG.3.13.24</t>
  </si>
  <si>
    <t>OG.3.13.25</t>
  </si>
  <si>
    <t>OG.3.13.26</t>
  </si>
  <si>
    <t>OG.3.13.27</t>
  </si>
  <si>
    <t>OG.3.13.28</t>
  </si>
  <si>
    <t>OG.3.13.29</t>
  </si>
  <si>
    <t>OG.3.13.30</t>
  </si>
  <si>
    <t>OG.3.13.31</t>
  </si>
  <si>
    <t>OG.3.13.32</t>
  </si>
  <si>
    <t>OG.3.13.33</t>
  </si>
  <si>
    <t>OG.3.13.34</t>
  </si>
  <si>
    <t>OG.3.13.35</t>
  </si>
  <si>
    <t>OG.3.13.36</t>
  </si>
  <si>
    <t>OG.3.13.37</t>
  </si>
  <si>
    <t>OG.3.13.38</t>
  </si>
  <si>
    <t>OG.3.13.39</t>
  </si>
  <si>
    <t>OG.3.13.40</t>
  </si>
  <si>
    <t>OG.3.13.41</t>
  </si>
  <si>
    <t>OG.3.13.42</t>
  </si>
  <si>
    <t>OG.3.13.43</t>
  </si>
  <si>
    <t>OG.3.13.44</t>
  </si>
  <si>
    <t>OG.3.13.45</t>
  </si>
  <si>
    <t>OG.3.13.46</t>
  </si>
  <si>
    <t>OG.3.13.47</t>
  </si>
  <si>
    <t>OG.3.13.48</t>
  </si>
  <si>
    <t>OG.3.13.49</t>
  </si>
  <si>
    <t>OG.3.13.50</t>
  </si>
  <si>
    <t>OG.3.13.51</t>
  </si>
  <si>
    <t>G.4.1.1</t>
  </si>
  <si>
    <t>G.4.1.2</t>
  </si>
  <si>
    <t>G.4.1.3</t>
  </si>
  <si>
    <t>G.4.1.4</t>
  </si>
  <si>
    <t>G.4.1.5</t>
  </si>
  <si>
    <t>G.4.1.6</t>
  </si>
  <si>
    <t>G.4.1.7</t>
  </si>
  <si>
    <t>G.4.1.8</t>
  </si>
  <si>
    <t>G.4.1.9</t>
  </si>
  <si>
    <t>G.4.1.10</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</si>
  <si>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</si>
  <si>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</si>
  <si>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</si>
  <si>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</si>
  <si>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</si>
  <si>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</si>
  <si>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</si>
  <si>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</si>
  <si>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</si>
  <si>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</si>
  <si>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</si>
  <si>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</si>
  <si>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</si>
  <si>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</si>
  <si>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</si>
  <si>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</si>
  <si>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</si>
  <si>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</si>
  <si>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</si>
  <si>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</si>
  <si>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</si>
  <si>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</si>
  <si>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</si>
  <si>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</si>
  <si>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</si>
  <si>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</si>
  <si>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</si>
  <si>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</si>
  <si>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</si>
  <si>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</si>
  <si>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</si>
  <si>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</si>
  <si>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</si>
  <si>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</si>
  <si>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</si>
  <si>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</si>
  <si>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</si>
  <si>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</si>
  <si>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</si>
  <si>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</si>
  <si>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</si>
  <si>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</si>
  <si>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</si>
  <si>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</si>
  <si>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</si>
  <si>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</si>
  <si>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</si>
  <si>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</si>
  <si>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</si>
  <si>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</si>
  <si>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</si>
  <si>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</si>
  <si>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</si>
  <si>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</si>
  <si>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</si>
  <si>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</si>
  <si>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</si>
  <si>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</si>
  <si>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</si>
  <si>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</si>
  <si>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</si>
  <si>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</si>
  <si>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</si>
  <si>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</si>
  <si>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</si>
  <si>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</si>
  <si>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</si>
  <si>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</si>
  <si>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</si>
  <si>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</si>
  <si>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</si>
  <si>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</si>
  <si>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</si>
  <si>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</si>
  <si>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</si>
  <si>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</si>
  <si>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</si>
  <si>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</si>
  <si>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</si>
  <si>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</si>
  <si>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</si>
  <si>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</si>
  <si>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</si>
  <si>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</si>
  <si>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</si>
  <si>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</si>
  <si>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</si>
  <si>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</si>
  <si>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</si>
  <si>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</si>
  <si>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</si>
  <si>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</si>
  <si>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</si>
  <si>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</si>
  <si>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</si>
  <si>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</si>
  <si>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</si>
  <si>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</si>
  <si>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</si>
  <si>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</si>
  <si>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</si>
  <si>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</si>
  <si>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</si>
  <si>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</si>
  <si>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</si>
  <si>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</si>
  <si>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</si>
  <si>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</si>
  <si>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</si>
  <si>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</si>
  <si>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</si>
  <si>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</si>
  <si>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</si>
  <si>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</si>
  <si>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</si>
  <si>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</si>
  <si>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</si>
  <si>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</si>
  <si>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</si>
  <si>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</si>
  <si>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</si>
  <si>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</si>
  <si>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</si>
  <si>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</si>
  <si>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</si>
  <si>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</si>
  <si>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</si>
  <si>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</si>
  <si>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</si>
  <si>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</si>
  <si>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</si>
  <si>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</si>
  <si>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</si>
  <si>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</si>
  <si>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</si>
  <si>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</si>
  <si>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</si>
  <si>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</si>
  <si>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</si>
  <si>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</si>
  <si>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</si>
  <si>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</si>
  <si>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</si>
  <si>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</si>
  <si>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</si>
  <si>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</si>
  <si>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</si>
  <si>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</si>
  <si>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</si>
  <si>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</si>
  <si>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</si>
  <si>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</si>
  <si>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</si>
  <si>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</si>
  <si>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</si>
  <si>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</si>
  <si>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</si>
  <si>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</si>
  <si>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</si>
  <si>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</si>
  <si>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</si>
  <si>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</si>
  <si>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</si>
  <si>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</si>
  <si>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</si>
  <si>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</si>
  <si>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</si>
  <si>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</si>
  <si>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</si>
  <si>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</si>
  <si>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</si>
  <si>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</si>
  <si>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</si>
  <si>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</si>
  <si>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</si>
  <si>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</si>
  <si>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</si>
  <si>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</si>
  <si>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</si>
  <si>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</si>
  <si>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</si>
  <si>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</si>
  <si>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</si>
  <si>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</si>
  <si>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</si>
  <si>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</si>
  <si>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</si>
  <si>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</si>
  <si>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</si>
  <si>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</si>
  <si>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</si>
  <si>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</si>
  <si>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</si>
  <si>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</si>
  <si>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</si>
  <si>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</si>
  <si>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</si>
  <si>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</si>
  <si>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</si>
  <si>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</si>
  <si>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</si>
  <si>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</si>
  <si>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</si>
  <si>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</si>
  <si>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</si>
  <si>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</si>
  <si>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</si>
  <si>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</si>
  <si>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</si>
  <si>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</si>
  <si>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</si>
  <si>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</si>
  <si>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</si>
  <si>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</si>
  <si>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</si>
  <si>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</si>
  <si>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</si>
  <si>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</si>
  <si>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</si>
  <si>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</si>
  <si>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</si>
  <si>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</si>
  <si>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</si>
  <si>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</si>
  <si>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</si>
  <si>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</si>
  <si>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</si>
  <si>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</si>
  <si>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</si>
  <si>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</si>
  <si>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</si>
  <si>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</si>
  <si>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</si>
  <si>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</si>
  <si>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</si>
  <si>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</si>
  <si>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</si>
  <si>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</si>
  <si>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</si>
  <si>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</si>
  <si>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</si>
  <si>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</si>
  <si>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</si>
  <si>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</si>
  <si>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</si>
  <si>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</si>
  <si>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</si>
  <si>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</si>
  <si>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</si>
  <si>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</si>
  <si>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</si>
  <si>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</si>
  <si>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</si>
  <si>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</si>
  <si>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</si>
  <si>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</si>
  <si>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</si>
  <si>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</si>
  <si>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</si>
  <si>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</si>
  <si>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</si>
  <si>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</si>
  <si>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</si>
  <si>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</si>
  <si>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</si>
  <si>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</si>
  <si>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</si>
  <si>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</si>
  <si>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</si>
  <si>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</si>
  <si>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</si>
  <si>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</si>
  <si>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</si>
  <si>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</si>
  <si>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</si>
  <si>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</si>
  <si>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</si>
  <si>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</si>
  <si>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</si>
  <si>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</si>
  <si>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</si>
  <si>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</si>
  <si>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</si>
  <si>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</si>
  <si>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</si>
  <si>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</si>
  <si>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</si>
  <si>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</si>
  <si>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</si>
  <si>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</si>
  <si>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</si>
  <si>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</si>
  <si>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</si>
  <si>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</si>
  <si>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</si>
  <si>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</si>
  <si>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</si>
  <si>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</si>
  <si>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</si>
  <si>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</si>
  <si>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</si>
  <si>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</si>
  <si>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</si>
  <si>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</si>
  <si>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</si>
  <si>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</si>
  <si>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</si>
  <si>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</si>
  <si>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</si>
  <si>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</si>
  <si>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</si>
  <si>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</si>
  <si>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</si>
  <si>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</si>
  <si>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</si>
  <si>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</si>
  <si>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</si>
  <si>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</si>
  <si>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</si>
  <si>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</si>
  <si>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</si>
  <si>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</si>
  <si>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</si>
  <si>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</si>
  <si>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</si>
  <si>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</si>
  <si>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</si>
  <si>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</si>
  <si>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</si>
  <si>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</si>
  <si>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</si>
  <si>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</si>
  <si>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</si>
  <si>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</si>
  <si>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</si>
  <si>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</si>
  <si>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</si>
  <si>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</si>
  <si>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</si>
  <si>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</si>
  <si>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</si>
  <si>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</si>
  <si>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</si>
  <si>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</si>
  <si>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</si>
  <si>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</si>
  <si>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</si>
  <si>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</si>
  <si>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</si>
  <si>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</si>
  <si>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</si>
  <si>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</si>
  <si>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</si>
  <si>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</si>
  <si>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</si>
  <si>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</si>
  <si>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</si>
  <si>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</si>
  <si>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</si>
  <si>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</si>
  <si>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</si>
  <si>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</si>
  <si>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</si>
  <si>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</si>
  <si>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</si>
  <si>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</si>
  <si>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</si>
  <si>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</si>
  <si>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</si>
  <si>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</si>
  <si>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</si>
  <si>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</si>
  <si>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</si>
  <si>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</si>
  <si>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</si>
  <si>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</si>
  <si>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</si>
  <si>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</si>
  <si>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</si>
  <si>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</si>
  <si>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</si>
  <si>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</si>
  <si>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</si>
  <si>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</si>
  <si>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</si>
  <si>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</si>
  <si>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</si>
  <si>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</si>
  <si>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</si>
  <si>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</si>
  <si>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</si>
  <si>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</si>
  <si>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</si>
  <si>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</si>
  <si>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</si>
  <si>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</si>
  <si>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</si>
  <si>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</si>
  <si>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</si>
  <si>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</si>
  <si>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</si>
  <si>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</si>
  <si>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</si>
  <si>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</si>
  <si>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</si>
  <si>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</si>
  <si>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</si>
  <si>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</si>
  <si>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</si>
  <si>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</si>
  <si>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</si>
  <si>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OG.3.3.1</t>
  </si>
  <si>
    <t>OG.3.3.2</t>
  </si>
  <si>
    <t>OG.3.3.3</t>
  </si>
  <si>
    <t>OG.3.3.4</t>
  </si>
  <si>
    <t>OG.3.3.5</t>
  </si>
  <si>
    <t>OG.3.3.6</t>
  </si>
  <si>
    <t>OG.3.6.1</t>
  </si>
  <si>
    <t>OG.3.6.2</t>
  </si>
  <si>
    <t>OG.3.6.3</t>
  </si>
  <si>
    <t>OG.3.6.4</t>
  </si>
  <si>
    <t>OG.3.6.5</t>
  </si>
  <si>
    <t>OG.3.6.6</t>
  </si>
  <si>
    <t>OG.3.6.7</t>
  </si>
  <si>
    <t>OG.3.6.8</t>
  </si>
  <si>
    <t>OG.3.6.9</t>
  </si>
  <si>
    <t>OG.3.7.1</t>
  </si>
  <si>
    <t>OG.3.7.2</t>
  </si>
  <si>
    <t>OG.3.7.3</t>
  </si>
  <si>
    <t>OG.3.7.4</t>
  </si>
  <si>
    <t>OG.3.7.5</t>
  </si>
  <si>
    <t>OG.3.7.6</t>
  </si>
  <si>
    <t>OG.3.7.7</t>
  </si>
  <si>
    <t>OG.3.7.8</t>
  </si>
  <si>
    <t>OG.3.7.9</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</si>
  <si>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</si>
  <si>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</si>
  <si>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</si>
  <si>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</si>
  <si>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</si>
  <si>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</si>
  <si>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</si>
  <si>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</si>
  <si>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</si>
  <si>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</si>
  <si>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</si>
  <si>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</si>
  <si>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</si>
  <si>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</si>
  <si>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</si>
  <si>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</si>
  <si>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</si>
  <si>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</si>
  <si>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</si>
  <si>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</si>
  <si>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</si>
  <si>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</si>
  <si>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</si>
  <si>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</si>
  <si>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o/w substitute assets</t>
  </si>
  <si>
    <t>o/w liquidity buffer</t>
  </si>
  <si>
    <t>ING Bank Hipoteczny Spółka Akcyjna</t>
  </si>
  <si>
    <t>Cut-off Date: 30/09/20</t>
  </si>
  <si>
    <t>30/09/20</t>
  </si>
  <si>
    <t>Y</t>
  </si>
  <si>
    <t xml:space="preserve">Michał Dumicz 
Treasurer 
M: + 48 887 661 631
E: michal.dumicz@inghipoteczny.pl
</t>
  </si>
  <si>
    <t>ING Bank Śląski Spółka Akcyjna</t>
  </si>
  <si>
    <t>NBP repo eligibility</t>
  </si>
  <si>
    <t xml:space="preserve">Yes; ISIN: XS2063297423 </t>
  </si>
  <si>
    <t>Solvency II compliance</t>
  </si>
  <si>
    <t>Yes</t>
  </si>
  <si>
    <t>https://www.inghipoteczny.pl</t>
  </si>
  <si>
    <t>Reporting Date: 21/10/20</t>
  </si>
  <si>
    <t>(Please refer to "Tab C. HTT Harmonised Glossary" for hedging strategy)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</si>
</sst>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 #,##0.00_ ;_ * \-#,##0.00_ ;_ * &quot;-&quot;??_ ;_ @_ "/>
    <numFmt numFmtId="165" formatCode="#,##0.00,,"/>
    <numFmt numFmtId="166" formatCode="#,##0,,"/>
  </numFmts>
  <fonts count="35" x14ac:knownFonts="1">
    <font>
      <sz val="11"/>
      <color theme="1"/>
      <name val="Calibri"/>
      <family val="2"/>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
      <sz val="11"/>
      <name val="Calibri"/>
      <family val="2"/>
      <charset val="238"/>
      <scheme val="minor"/>
    </font>
  </fonts>
  <fills count="8">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
      <patternFill patternType="solid">
        <fgColor theme="0"/>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7">
    <xf numFmtId="0" fontId="0" fillId="0" borderId="0"/>
    <xf numFmtId="9" fontId="2" fillId="0" borderId="0" applyFont="0" applyFill="0" applyBorder="0" applyAlignment="0" applyProtection="0"/>
    <xf numFmtId="0" fontId="3" fillId="0" borderId="0"/>
    <xf numFmtId="0" fontId="3"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 fillId="0" borderId="0">
      <alignment horizontal="left" wrapText="1"/>
    </xf>
    <xf numFmtId="164" fontId="2" fillId="0" borderId="0" applyFont="0" applyFill="0" applyBorder="0" applyAlignment="0" applyProtection="0"/>
    <xf numFmtId="0" fontId="3" fillId="0" borderId="0"/>
    <xf numFmtId="0" fontId="23" fillId="0" borderId="0"/>
    <xf numFmtId="0" fontId="24" fillId="0" borderId="0" applyNumberFormat="0" applyFill="0" applyBorder="0" applyAlignment="0" applyProtection="0"/>
  </cellStyleXfs>
  <cellXfs count="105">
    <xf numFmtId="0" fontId="0" fillId="0" borderId="0" xfId="0"/>
    <xf numFmtId="0" fontId="3"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0" fontId="11" fillId="0" borderId="0" xfId="0" quotePrefix="1" applyFont="1" applyFill="1" applyBorder="1" applyAlignment="1">
      <alignment horizontal="center" vertical="center" wrapText="1"/>
    </xf>
    <xf numFmtId="0" fontId="9" fillId="2" borderId="0" xfId="0" quotePrefix="1"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4" fillId="0" borderId="0" xfId="0" applyFont="1" applyBorder="1" applyAlignment="1">
      <alignment horizontal="left" vertical="center"/>
    </xf>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0" xfId="0" applyFont="1" applyBorder="1"/>
    <xf numFmtId="0" fontId="13" fillId="0" borderId="5" xfId="0" applyFont="1" applyBorder="1"/>
    <xf numFmtId="0" fontId="15" fillId="0" borderId="0" xfId="0" applyFont="1" applyBorder="1" applyAlignment="1">
      <alignment horizontal="center"/>
    </xf>
    <xf numFmtId="0" fontId="14" fillId="0" borderId="0" xfId="0" applyFont="1" applyBorder="1" applyAlignment="1">
      <alignment horizontal="center" vertical="center"/>
    </xf>
    <xf numFmtId="17" fontId="16" fillId="0" borderId="0" xfId="0" applyNumberFormat="1" applyFont="1" applyBorder="1" applyAlignment="1">
      <alignment horizontal="center"/>
    </xf>
    <xf numFmtId="0" fontId="17" fillId="0" borderId="0" xfId="0" applyFont="1" applyBorder="1" applyAlignment="1">
      <alignment horizontal="center" vertical="center"/>
    </xf>
    <xf numFmtId="0" fontId="16" fillId="0" borderId="0" xfId="0" applyFont="1" applyBorder="1" applyAlignment="1">
      <alignment horizontal="center"/>
    </xf>
    <xf numFmtId="0" fontId="18" fillId="0" borderId="0" xfId="0" applyFont="1" applyBorder="1"/>
    <xf numFmtId="0" fontId="13" fillId="0" borderId="6" xfId="0" applyFont="1" applyBorder="1"/>
    <xf numFmtId="0" fontId="13" fillId="0" borderId="7" xfId="0" applyFont="1" applyBorder="1"/>
    <xf numFmtId="0" fontId="13" fillId="0" borderId="8" xfId="0" applyFont="1" applyBorder="1"/>
    <xf numFmtId="0" fontId="9" fillId="0" borderId="0" xfId="0" applyFont="1" applyFill="1" applyBorder="1" applyAlignment="1">
      <alignment horizontal="right" vertical="center" wrapText="1"/>
    </xf>
    <xf numFmtId="0" fontId="11"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1"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2" fillId="4" borderId="0" xfId="0" applyFont="1" applyFill="1" applyBorder="1" applyAlignment="1">
      <alignment horizontal="center" vertical="center" wrapText="1"/>
    </xf>
    <xf numFmtId="0" fontId="12"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10" fontId="9" fillId="0" borderId="0" xfId="0" quotePrefix="1" applyNumberFormat="1" applyFont="1" applyFill="1" applyBorder="1" applyAlignment="1">
      <alignment horizontal="center" vertical="center" wrapText="1"/>
    </xf>
    <xf numFmtId="9" fontId="9" fillId="0" borderId="0" xfId="1" quotePrefix="1"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3" fontId="9" fillId="0" borderId="0" xfId="0" quotePrefix="1" applyNumberFormat="1" applyFont="1" applyFill="1" applyBorder="1" applyAlignment="1">
      <alignment horizontal="center" vertical="center" wrapText="1"/>
    </xf>
    <xf numFmtId="0" fontId="9" fillId="0" borderId="0" xfId="0" quotePrefix="1" applyFont="1" applyFill="1" applyBorder="1" applyAlignment="1">
      <alignment horizontal="right" vertical="center" wrapText="1"/>
    </xf>
    <xf numFmtId="9" fontId="9" fillId="0" borderId="0" xfId="1" applyFont="1" applyFill="1" applyBorder="1" applyAlignment="1">
      <alignment horizontal="center" vertical="center" wrapText="1"/>
    </xf>
    <xf numFmtId="0" fontId="11" fillId="6" borderId="0"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19" fillId="6" borderId="0" xfId="0" quotePrefix="1"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0" xfId="116" applyFill="1" applyBorder="1" applyAlignment="1">
      <alignment horizontal="center" vertical="center" wrapText="1"/>
    </xf>
    <xf numFmtId="0" fontId="0" fillId="0" borderId="0" xfId="0" applyFill="1"/>
    <xf numFmtId="0" fontId="26" fillId="0" borderId="0" xfId="116" quotePrefix="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0" fontId="24" fillId="0" borderId="0" xfId="116" quotePrefix="1" applyFill="1" applyBorder="1" applyAlignment="1">
      <alignment horizontal="center" vertical="center" wrapText="1"/>
    </xf>
    <xf numFmtId="0" fontId="22" fillId="0" borderId="0" xfId="0" applyFont="1" applyFill="1" applyBorder="1" applyAlignment="1">
      <alignment horizontal="right" vertical="center" wrapText="1"/>
    </xf>
    <xf numFmtId="0" fontId="22" fillId="0" borderId="0" xfId="0" quotePrefix="1" applyFont="1" applyFill="1" applyBorder="1" applyAlignment="1">
      <alignment horizontal="right" vertical="center" wrapText="1"/>
    </xf>
    <xf numFmtId="0" fontId="27" fillId="0" borderId="0" xfId="0" applyFont="1" applyFill="1" applyBorder="1" applyAlignment="1">
      <alignment horizontal="center" vertical="center" wrapText="1"/>
    </xf>
    <xf numFmtId="0" fontId="22" fillId="0" borderId="0" xfId="0" quotePrefix="1" applyFont="1" applyFill="1" applyBorder="1" applyAlignment="1">
      <alignment horizontal="center" vertical="center" wrapText="1"/>
    </xf>
    <xf numFmtId="0" fontId="24" fillId="0" borderId="9" xfId="116" applyFill="1" applyBorder="1" applyAlignment="1">
      <alignment horizontal="center" vertical="center" wrapText="1"/>
    </xf>
    <xf numFmtId="0" fontId="24" fillId="0" borderId="10" xfId="116" applyFill="1" applyBorder="1" applyAlignment="1">
      <alignment horizontal="center" vertical="center" wrapText="1"/>
    </xf>
    <xf numFmtId="0" fontId="24" fillId="0" borderId="10" xfId="116" quotePrefix="1" applyFill="1" applyBorder="1" applyAlignment="1">
      <alignment horizontal="right" vertical="center" wrapText="1"/>
    </xf>
    <xf numFmtId="0" fontId="24" fillId="0" borderId="10" xfId="116" quotePrefix="1" applyFill="1" applyBorder="1" applyAlignment="1">
      <alignment horizontal="center" vertical="center" wrapText="1"/>
    </xf>
    <xf numFmtId="0" fontId="24"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2" fillId="3" borderId="9" xfId="0" applyFont="1" applyFill="1" applyBorder="1" applyAlignment="1">
      <alignment horizontal="center" vertical="center" wrapText="1"/>
    </xf>
    <xf numFmtId="0" fontId="24" fillId="0" borderId="11" xfId="116" quotePrefix="1" applyFill="1" applyBorder="1" applyAlignment="1">
      <alignment horizontal="right" vertical="center" wrapText="1"/>
    </xf>
    <xf numFmtId="0" fontId="28" fillId="0" borderId="0" xfId="0" applyFont="1" applyBorder="1" applyAlignment="1">
      <alignment horizontal="center" vertical="center"/>
    </xf>
    <xf numFmtId="0" fontId="24" fillId="0" borderId="0" xfId="116" applyAlignment="1">
      <alignment horizontal="center"/>
    </xf>
    <xf numFmtId="0" fontId="0" fillId="0" borderId="0" xfId="0"/>
    <xf numFmtId="0" fontId="9" fillId="0" borderId="0" xfId="0" quotePrefix="1" applyFont="1" applyFill="1" applyBorder="1" applyAlignment="1">
      <alignment horizontal="center" vertical="center" wrapText="1"/>
    </xf>
    <xf numFmtId="0" fontId="0" fillId="0" borderId="0" xfId="0" applyFont="1"/>
    <xf numFmtId="0" fontId="19" fillId="0" borderId="0" xfId="0" quotePrefix="1" applyFont="1" applyFill="1" applyBorder="1" applyAlignment="1">
      <alignment horizontal="center" vertical="center" wrapText="1"/>
    </xf>
    <xf numFmtId="0" fontId="0" fillId="0" borderId="0" xfId="0" applyAlignment="1">
      <alignment horizontal="center"/>
    </xf>
    <xf numFmtId="0" fontId="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0" fillId="0" borderId="0" xfId="0" applyFill="1" applyAlignment="1">
      <alignment horizontal="center"/>
    </xf>
    <xf numFmtId="0" fontId="29" fillId="0"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1" fillId="6"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3" fillId="0" borderId="0" xfId="0" applyFont="1" applyAlignment="1">
      <alignment vertical="center"/>
    </xf>
    <xf numFmtId="165" fontId="9" fillId="0" borderId="0" xfId="0" applyNumberFormat="1" applyFont="1" applyFill="1" applyBorder="1" applyAlignment="1">
      <alignment horizontal="center" vertical="center" wrapText="1"/>
    </xf>
    <xf numFmtId="165" fontId="9" fillId="0" borderId="0" xfId="0" quotePrefix="1" applyNumberFormat="1" applyFont="1" applyFill="1" applyBorder="1" applyAlignment="1">
      <alignment horizontal="center" vertical="center" wrapText="1"/>
    </xf>
    <xf numFmtId="165" fontId="0" fillId="0" borderId="0" xfId="0" applyNumberFormat="1" applyFont="1" applyFill="1" applyBorder="1" applyAlignment="1">
      <alignment horizontal="center" vertical="center" wrapText="1"/>
    </xf>
    <xf numFmtId="165" fontId="4" fillId="0" borderId="0" xfId="0" applyNumberFormat="1" applyFont="1" applyFill="1" applyBorder="1" applyAlignment="1">
      <alignment horizontal="center" vertical="center" wrapText="1"/>
    </xf>
    <xf numFmtId="166" fontId="9" fillId="0" borderId="0" xfId="0" applyNumberFormat="1" applyFont="1" applyFill="1" applyBorder="1" applyAlignment="1">
      <alignment horizontal="center" vertical="center" wrapText="1"/>
    </xf>
    <xf numFmtId="10" fontId="27" fillId="0" borderId="0" xfId="0" quotePrefix="1"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0" fontId="1" fillId="0" borderId="0" xfId="0" applyFont="1" applyBorder="1" applyAlignment="1">
      <alignment horizontal="center"/>
    </xf>
    <xf numFmtId="0" fontId="25" fillId="0" borderId="0" xfId="116" applyFont="1" applyAlignment="1"/>
    <xf numFmtId="0" fontId="0" fillId="0" borderId="0" xfId="0" applyFont="1" applyAlignment="1"/>
    <xf numFmtId="10" fontId="9" fillId="7" borderId="0" xfId="0" quotePrefix="1" applyNumberFormat="1" applyFont="1" applyFill="1" applyBorder="1" applyAlignment="1">
      <alignment horizontal="center" vertical="center" wrapText="1"/>
    </xf>
    <xf numFmtId="0" fontId="34" fillId="0" borderId="0" xfId="0" applyFont="1" applyFill="1" applyBorder="1" applyAlignment="1">
      <alignment horizontal="center" vertical="center" wrapText="1"/>
    </xf>
    <xf numFmtId="0" fontId="25" fillId="3" borderId="0" xfId="116" applyFont="1" applyFill="1" applyBorder="1" applyAlignment="1">
      <alignment horizontal="center"/>
    </xf>
    <xf numFmtId="0" fontId="25" fillId="0" borderId="0" xfId="116" applyFont="1" applyAlignment="1"/>
  </cellXfs>
  <cellStyles count="117">
    <cellStyle name="Comma 2" xfId="11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vmlDrawing1.vml.rels><?xml version="1.0" encoding="UTF-8" standalone="yes"?><Relationships xmlns="http://schemas.openxmlformats.org/package/2006/relationships"><Relationship Id="rId1" Target="../media/image2.jpeg" Type="http://schemas.openxmlformats.org/officeDocument/2006/relationships/image"/></Relationships>
</file>

<file path=xl/drawings/_rels/vmlDrawing2.vml.rels><?xml version="1.0" encoding="UTF-8" standalone="yes"?><Relationships xmlns="http://schemas.openxmlformats.org/package/2006/relationships"><Relationship Id="rId1" Target="../media/image2.jpeg" Type="http://schemas.openxmlformats.org/officeDocument/2006/relationships/image"/></Relationships>
</file>

<file path=xl/drawings/_rels/vmlDrawing3.v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3</xdr:col>
      <xdr:colOff>108858</xdr:colOff>
      <xdr:row>11</xdr:row>
      <xdr:rowOff>45357</xdr:rowOff>
    </xdr:from>
    <xdr:to>
      <xdr:col>7</xdr:col>
      <xdr:colOff>704608</xdr:colOff>
      <xdr:row>19</xdr:row>
      <xdr:rowOff>149751</xdr:rowOff>
    </xdr:to>
    <xdr:pic>
      <xdr:nvPicPr>
        <xdr:cNvPr id="2" name="Obraz 1"/>
        <xdr:cNvPicPr>
          <a:picLocks noChangeAspect="1"/>
        </xdr:cNvPicPr>
      </xdr:nvPicPr>
      <xdr:blipFill>
        <a:blip xmlns:r="http://schemas.openxmlformats.org/officeDocument/2006/relationships" r:embed="rId1"/>
        <a:stretch>
          <a:fillRect/>
        </a:stretch>
      </xdr:blipFill>
      <xdr:spPr>
        <a:xfrm>
          <a:off x="2464708" y="2858407"/>
          <a:ext cx="4075550" cy="1628394"/>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2" Target="http://ec.europa.eu/finance/bank/regcapital/legislation-in-force/index_en.htm" TargetMode="External" Type="http://schemas.openxmlformats.org/officeDocument/2006/relationships/hyperlink"/><Relationship Id="rId3" Target="http://eur-lex.europa.eu/legal-content/EN/TXT/?qid=1432731300799&amp;uri=CELEX:02009L0065-20140917" TargetMode="External" Type="http://schemas.openxmlformats.org/officeDocument/2006/relationships/hyperlink"/><Relationship Id="rId4" Target="http://ec.europa.eu/finance/bank/regcapital/legislation-in-force/index_en.htm" TargetMode="External" Type="http://schemas.openxmlformats.org/officeDocument/2006/relationships/hyperlink"/><Relationship Id="rId5" Target="https://www.inghipoteczny.pl/" TargetMode="External" Type="http://schemas.openxmlformats.org/officeDocument/2006/relationships/hyperlink"/><Relationship Id="rId6" Target="https://www.inghipoteczny.pl/" TargetMode="External" Type="http://schemas.openxmlformats.org/officeDocument/2006/relationships/hyperlink"/><Relationship Id="rId7" Target="../printerSettings/printerSettings2.bin" Type="http://schemas.openxmlformats.org/officeDocument/2006/relationships/printerSettings"/><Relationship Id="rId8" Target="../drawings/vmlDrawing1.vml" Type="http://schemas.openxmlformats.org/officeDocument/2006/relationships/vml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vmlDrawing2.vml" Type="http://schemas.openxmlformats.org/officeDocument/2006/relationships/vmlDrawing"/></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47A75"/>
  </sheetPr>
  <dimension ref="A1:R29"/>
  <sheetViews>
    <sheetView tabSelected="1" topLeftCell="A3" zoomScale="70" zoomScaleNormal="70" workbookViewId="0">
      <selection activeCell="D26" sqref="D26:H26"/>
    </sheetView>
  </sheetViews>
  <sheetFormatPr defaultRowHeight="14.5" x14ac:dyDescent="0.35"/>
  <cols>
    <col min="1" max="1" width="8.81640625" style="76" customWidth="1" collapsed="1"/>
    <col min="2" max="10" width="12.453125" style="76" customWidth="1" collapsed="1"/>
    <col min="11" max="18" width="8.7265625" style="76" collapsed="1"/>
    <col min="19" max="16384" width="8.7265625" style="74"/>
  </cols>
  <sheetData>
    <row r="1" spans="1:10" ht="15" thickBot="1" x14ac:dyDescent="0.4">
      <c r="A1" s="74"/>
    </row>
    <row r="2" spans="1:10" ht="15" customHeight="1" x14ac:dyDescent="0.35">
      <c r="B2" s="15"/>
      <c r="C2" s="16"/>
      <c r="D2" s="16"/>
      <c r="E2" s="16"/>
      <c r="F2" s="16"/>
      <c r="G2" s="16"/>
      <c r="H2" s="16"/>
      <c r="I2" s="16"/>
      <c r="J2" s="17"/>
    </row>
    <row r="3" spans="1:10" ht="15" customHeight="1" x14ac:dyDescent="0.35">
      <c r="B3" s="18"/>
      <c r="C3" s="19"/>
      <c r="D3" s="19"/>
      <c r="E3" s="19"/>
      <c r="F3" s="19"/>
      <c r="G3" s="19"/>
      <c r="H3" s="19"/>
      <c r="I3" s="19"/>
      <c r="J3" s="20"/>
    </row>
    <row r="4" spans="1:10" ht="15" customHeight="1" x14ac:dyDescent="0.35">
      <c r="B4" s="18"/>
      <c r="C4" s="19"/>
      <c r="D4" s="19"/>
      <c r="E4" s="19"/>
      <c r="F4" s="19"/>
      <c r="G4" s="19"/>
      <c r="H4" s="19"/>
      <c r="I4" s="19"/>
      <c r="J4" s="20"/>
    </row>
    <row r="5" spans="1:10" ht="31.5" customHeight="1" x14ac:dyDescent="0.45">
      <c r="B5" s="18"/>
      <c r="C5" s="19"/>
      <c r="D5" s="19"/>
      <c r="E5" s="21"/>
      <c r="F5" s="22" t="s">
        <v>47</v>
      </c>
      <c r="G5" s="19"/>
      <c r="H5" s="19"/>
      <c r="I5" s="19"/>
      <c r="J5" s="20"/>
    </row>
    <row r="6" spans="1:10" ht="15" customHeight="1" x14ac:dyDescent="0.35">
      <c r="B6" s="18"/>
      <c r="C6" s="19"/>
      <c r="D6" s="19"/>
      <c r="E6" s="19"/>
      <c r="F6" s="23"/>
      <c r="G6" s="19"/>
      <c r="H6" s="19"/>
      <c r="I6" s="19"/>
      <c r="J6" s="20"/>
    </row>
    <row r="7" spans="1:10" ht="26.25" customHeight="1" x14ac:dyDescent="0.35">
      <c r="B7" s="18"/>
      <c r="C7" s="19"/>
      <c r="D7" s="19"/>
      <c r="E7" s="19"/>
      <c r="F7" s="24" t="s">
        <v>868</v>
      </c>
      <c r="G7" s="19"/>
      <c r="H7" s="19"/>
      <c r="I7" s="19"/>
      <c r="J7" s="20"/>
    </row>
    <row r="8" spans="1:10" ht="26.25" customHeight="1" x14ac:dyDescent="0.35">
      <c r="B8" s="18"/>
      <c r="C8" s="19"/>
      <c r="D8" s="19"/>
      <c r="E8" s="19"/>
      <c r="F8" s="24" t="s">
        <v>951</v>
      </c>
      <c r="G8" s="19"/>
      <c r="H8" s="19"/>
      <c r="I8" s="19"/>
      <c r="J8" s="20"/>
    </row>
    <row r="9" spans="1:10" ht="21" customHeight="1" x14ac:dyDescent="0.35">
      <c r="B9" s="18"/>
      <c r="C9" s="19"/>
      <c r="D9" s="19"/>
      <c r="E9" s="19"/>
      <c r="F9" s="72" t="s">
        <v>962</v>
      </c>
      <c r="G9" s="19"/>
      <c r="H9" s="19"/>
      <c r="I9" s="19"/>
      <c r="J9" s="20"/>
    </row>
    <row r="10" spans="1:10" ht="21" customHeight="1" x14ac:dyDescent="0.35">
      <c r="B10" s="18"/>
      <c r="C10" s="19"/>
      <c r="D10" s="19"/>
      <c r="E10" s="19"/>
      <c r="F10" s="72" t="s">
        <v>952</v>
      </c>
      <c r="G10" s="19"/>
      <c r="H10" s="19"/>
      <c r="I10" s="19"/>
      <c r="J10" s="20"/>
    </row>
    <row r="11" spans="1:10" ht="21" customHeight="1" x14ac:dyDescent="0.35">
      <c r="B11" s="18"/>
      <c r="C11" s="19"/>
      <c r="D11" s="19"/>
      <c r="E11" s="19"/>
      <c r="F11" s="72"/>
      <c r="G11" s="19"/>
      <c r="H11" s="19"/>
      <c r="I11" s="19"/>
      <c r="J11" s="20"/>
    </row>
    <row r="12" spans="1:10" ht="15" customHeight="1" x14ac:dyDescent="0.35">
      <c r="B12" s="18"/>
      <c r="C12" s="19"/>
      <c r="D12" s="19"/>
      <c r="E12" s="19"/>
      <c r="F12" s="19"/>
      <c r="G12" s="19"/>
      <c r="H12" s="19"/>
      <c r="I12" s="19"/>
      <c r="J12" s="20"/>
    </row>
    <row r="13" spans="1:10" ht="15" customHeight="1" x14ac:dyDescent="0.35">
      <c r="B13" s="18"/>
      <c r="C13" s="19"/>
      <c r="D13" s="19"/>
      <c r="E13" s="19"/>
      <c r="F13" s="19"/>
      <c r="G13" s="19"/>
      <c r="H13" s="19"/>
      <c r="I13" s="19"/>
      <c r="J13" s="20"/>
    </row>
    <row r="14" spans="1:10" ht="15" customHeight="1" x14ac:dyDescent="0.35">
      <c r="B14" s="18"/>
      <c r="C14" s="19"/>
      <c r="D14" s="19"/>
      <c r="E14" s="19"/>
      <c r="F14" s="19"/>
      <c r="G14" s="19"/>
      <c r="H14" s="19"/>
      <c r="I14" s="19"/>
      <c r="J14" s="20"/>
    </row>
    <row r="15" spans="1:10" ht="15" customHeight="1" x14ac:dyDescent="0.35">
      <c r="B15" s="18"/>
      <c r="C15" s="19"/>
      <c r="D15" s="19"/>
      <c r="E15" s="19"/>
      <c r="F15" s="19"/>
      <c r="G15" s="19"/>
      <c r="H15" s="19"/>
      <c r="I15" s="19"/>
      <c r="J15" s="20"/>
    </row>
    <row r="16" spans="1:10" ht="15" customHeight="1" x14ac:dyDescent="0.35">
      <c r="B16" s="18"/>
      <c r="C16" s="19"/>
      <c r="D16" s="19"/>
      <c r="E16" s="19"/>
      <c r="F16" s="19"/>
      <c r="G16" s="19"/>
      <c r="H16" s="19"/>
      <c r="I16" s="19"/>
      <c r="J16" s="20"/>
    </row>
    <row r="17" spans="2:10" ht="15" customHeight="1" x14ac:dyDescent="0.35">
      <c r="B17" s="18"/>
      <c r="C17" s="19"/>
      <c r="D17" s="19"/>
      <c r="E17" s="19"/>
      <c r="F17" s="19"/>
      <c r="G17" s="19"/>
      <c r="H17" s="19"/>
      <c r="I17" s="19"/>
      <c r="J17" s="20"/>
    </row>
    <row r="18" spans="2:10" ht="15" customHeight="1" x14ac:dyDescent="0.35">
      <c r="B18" s="18"/>
      <c r="C18" s="19"/>
      <c r="D18" s="19"/>
      <c r="E18" s="19"/>
      <c r="F18" s="19"/>
      <c r="G18" s="19"/>
      <c r="H18" s="19"/>
      <c r="I18" s="19"/>
      <c r="J18" s="20"/>
    </row>
    <row r="19" spans="2:10" ht="15" customHeight="1" x14ac:dyDescent="0.35">
      <c r="B19" s="18"/>
      <c r="C19" s="19"/>
      <c r="D19" s="19"/>
      <c r="E19" s="19"/>
      <c r="F19" s="19"/>
      <c r="G19" s="19"/>
      <c r="H19" s="19"/>
      <c r="I19" s="19"/>
      <c r="J19" s="20"/>
    </row>
    <row r="20" spans="2:10" ht="15" customHeight="1" x14ac:dyDescent="0.35">
      <c r="B20" s="18"/>
      <c r="C20" s="19"/>
      <c r="D20" s="19"/>
      <c r="E20" s="19"/>
      <c r="F20" s="19"/>
      <c r="G20" s="19"/>
      <c r="H20" s="19"/>
      <c r="I20" s="19"/>
      <c r="J20" s="20"/>
    </row>
    <row r="21" spans="2:10" ht="15" customHeight="1" x14ac:dyDescent="0.35">
      <c r="B21" s="18"/>
      <c r="C21" s="19"/>
      <c r="D21" s="19"/>
      <c r="E21" s="19"/>
      <c r="F21" s="19"/>
      <c r="G21" s="19"/>
      <c r="H21" s="19"/>
      <c r="I21" s="19"/>
      <c r="J21" s="20"/>
    </row>
    <row r="22" spans="2:10" ht="15" customHeight="1" x14ac:dyDescent="0.35">
      <c r="B22" s="18"/>
      <c r="C22" s="19"/>
      <c r="D22" s="19"/>
      <c r="E22" s="19"/>
      <c r="F22" s="25" t="s">
        <v>48</v>
      </c>
      <c r="G22" s="19"/>
      <c r="H22" s="19"/>
      <c r="I22" s="19"/>
      <c r="J22" s="20"/>
    </row>
    <row r="23" spans="2:10" ht="15" customHeight="1" x14ac:dyDescent="0.35">
      <c r="B23" s="18"/>
      <c r="C23" s="19"/>
      <c r="D23" s="19"/>
      <c r="E23" s="19"/>
      <c r="F23" s="26"/>
      <c r="G23" s="19"/>
      <c r="H23" s="19"/>
      <c r="I23" s="19"/>
      <c r="J23" s="20"/>
    </row>
    <row r="24" spans="2:10" ht="15" customHeight="1" x14ac:dyDescent="0.35">
      <c r="B24" s="18"/>
      <c r="C24" s="19"/>
      <c r="D24" s="103" t="s">
        <v>231</v>
      </c>
      <c r="E24" s="104" t="s">
        <v>49</v>
      </c>
      <c r="F24" s="104"/>
      <c r="G24" s="104"/>
      <c r="H24" s="104"/>
      <c r="I24" s="19"/>
      <c r="J24" s="20"/>
    </row>
    <row r="25" spans="2:10" ht="15" customHeight="1" x14ac:dyDescent="0.35">
      <c r="B25" s="18"/>
      <c r="C25" s="19"/>
      <c r="D25" s="19"/>
      <c r="E25" s="100"/>
      <c r="F25" s="100"/>
      <c r="G25" s="100"/>
      <c r="H25" s="19"/>
      <c r="I25" s="19"/>
      <c r="J25" s="20"/>
    </row>
    <row r="26" spans="2:10" ht="15" customHeight="1" x14ac:dyDescent="0.35">
      <c r="B26" s="18"/>
      <c r="C26" s="19"/>
      <c r="D26" s="103" t="s">
        <v>255</v>
      </c>
      <c r="E26" s="104"/>
      <c r="F26" s="104"/>
      <c r="G26" s="104"/>
      <c r="H26" s="104"/>
      <c r="I26" s="19"/>
      <c r="J26" s="20"/>
    </row>
    <row r="27" spans="2:10" ht="15" customHeight="1" x14ac:dyDescent="0.35">
      <c r="B27" s="18"/>
      <c r="C27" s="19"/>
      <c r="D27" s="99"/>
      <c r="E27" s="99"/>
      <c r="F27" s="99"/>
      <c r="G27" s="99"/>
      <c r="H27" s="99"/>
      <c r="I27" s="19"/>
      <c r="J27" s="20"/>
    </row>
    <row r="28" spans="2:10" ht="15" customHeight="1" x14ac:dyDescent="0.35">
      <c r="B28" s="18"/>
      <c r="C28" s="19"/>
      <c r="D28" s="103" t="s">
        <v>256</v>
      </c>
      <c r="E28" s="104" t="s">
        <v>49</v>
      </c>
      <c r="F28" s="104"/>
      <c r="G28" s="104"/>
      <c r="H28" s="104"/>
      <c r="I28" s="19"/>
      <c r="J28" s="20"/>
    </row>
    <row r="29" spans="2:10" ht="15.75" customHeight="1" thickBot="1" x14ac:dyDescent="0.4">
      <c r="B29" s="27"/>
      <c r="C29" s="28"/>
      <c r="D29" s="28"/>
      <c r="E29" s="28"/>
      <c r="F29" s="28"/>
      <c r="G29" s="28"/>
      <c r="H29" s="28"/>
      <c r="I29" s="28"/>
      <c r="J29" s="29"/>
    </row>
  </sheetData>
  <mergeCells count="3">
    <mergeCell ref="D24:H24"/>
    <mergeCell ref="D26:H26"/>
    <mergeCell ref="D28:H28"/>
  </mergeCells>
  <hyperlinks>
    <hyperlink ref="D24:H24" location="'A. HTT General'!A1" display="Tab A: HTT General"/>
    <hyperlink ref="D26:H26" location="'B1. HTT Mortgage Assets'!A1" display="Worksheet B1: HTT Mortgage Assets"/>
    <hyperlink ref="D28:H28" location="'C. HTT Harmonised Glossary'!A1" display="Worksheet C: HTT Harmonised Glossary"/>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N375"/>
  <sheetViews>
    <sheetView topLeftCell="A176" zoomScale="60" zoomScaleNormal="60" zoomScalePageLayoutView="80" workbookViewId="0">
      <selection activeCell="F216" sqref="F216"/>
    </sheetView>
  </sheetViews>
  <sheetFormatPr defaultColWidth="8.81640625" defaultRowHeight="14.5" outlineLevelRow="1" x14ac:dyDescent="0.35"/>
  <cols>
    <col min="1" max="1" width="13.26953125" style="46" customWidth="1" collapsed="1"/>
    <col min="2" max="2" width="60.7265625" style="46" customWidth="1" collapsed="1"/>
    <col min="3" max="4" width="40.7265625" style="46" customWidth="1" collapsed="1"/>
    <col min="5" max="5" width="9.54296875" style="46" customWidth="1" collapsed="1"/>
    <col min="6" max="6" width="41.7265625" style="46" customWidth="1" collapsed="1"/>
    <col min="7" max="7" width="41.7265625" style="45" customWidth="1" collapsed="1"/>
    <col min="8" max="8" width="7.26953125" style="46" customWidth="1" collapsed="1"/>
    <col min="9" max="9" width="71.81640625" style="46" customWidth="1" collapsed="1"/>
    <col min="10" max="11" width="47.7265625" style="46" customWidth="1" collapsed="1"/>
    <col min="12" max="12" width="7.26953125" style="46" customWidth="1" collapsed="1"/>
    <col min="13" max="13" width="25.7265625" style="46" customWidth="1" collapsed="1"/>
    <col min="14" max="14" width="25.7265625" style="45" customWidth="1" collapsed="1"/>
    <col min="15" max="16384" width="8.81640625" style="44" collapsed="1"/>
  </cols>
  <sheetData>
    <row r="1" spans="1:13" ht="31.5" customHeight="1" x14ac:dyDescent="0.35">
      <c r="A1" s="14" t="s">
        <v>230</v>
      </c>
      <c r="B1" s="14"/>
      <c r="C1" s="45"/>
      <c r="D1" s="45"/>
      <c r="E1" s="45"/>
      <c r="F1" s="45"/>
      <c r="H1" s="45"/>
      <c r="I1" s="14"/>
      <c r="J1" s="45"/>
      <c r="K1" s="45"/>
      <c r="L1" s="45"/>
      <c r="M1" s="45"/>
    </row>
    <row r="2" spans="1:13" ht="15.75" customHeight="1" thickBot="1" x14ac:dyDescent="0.4">
      <c r="A2" s="45"/>
      <c r="B2" s="81"/>
      <c r="C2" s="81"/>
      <c r="D2" s="45"/>
      <c r="E2" s="45"/>
      <c r="F2" s="45"/>
      <c r="H2" s="45"/>
      <c r="L2" s="45"/>
      <c r="M2" s="45"/>
    </row>
    <row r="3" spans="1:13" ht="19.5" customHeight="1" thickBot="1" x14ac:dyDescent="0.4">
      <c r="A3" s="37"/>
      <c r="B3" s="36" t="s">
        <v>127</v>
      </c>
      <c r="C3" s="82" t="s">
        <v>896</v>
      </c>
      <c r="D3" s="37"/>
      <c r="E3" s="37"/>
      <c r="F3" s="37"/>
      <c r="G3" s="37"/>
      <c r="H3" s="45"/>
      <c r="L3" s="45"/>
      <c r="M3" s="45"/>
    </row>
    <row r="4" spans="1:13" ht="15" thickBot="1" x14ac:dyDescent="0.4">
      <c r="H4" s="45"/>
      <c r="L4" s="45"/>
      <c r="M4" s="45"/>
    </row>
    <row r="5" spans="1:13" ht="19.5" customHeight="1" thickBot="1" x14ac:dyDescent="0.4">
      <c r="A5" s="54"/>
      <c r="B5" s="70" t="s">
        <v>229</v>
      </c>
      <c r="C5" s="54"/>
      <c r="E5" s="2"/>
      <c r="F5" s="2"/>
      <c r="H5" s="45"/>
      <c r="L5" s="45"/>
      <c r="M5" s="45"/>
    </row>
    <row r="6" spans="1:13" ht="15" customHeight="1" x14ac:dyDescent="0.35">
      <c r="B6" s="64" t="s">
        <v>57</v>
      </c>
      <c r="H6" s="45"/>
      <c r="L6" s="45"/>
      <c r="M6" s="45"/>
    </row>
    <row r="7" spans="1:13" ht="15" customHeight="1" x14ac:dyDescent="0.35">
      <c r="B7" s="65" t="s">
        <v>58</v>
      </c>
      <c r="D7" s="91"/>
      <c r="H7" s="45"/>
      <c r="L7" s="45"/>
      <c r="M7" s="45"/>
    </row>
    <row r="8" spans="1:13" ht="15" customHeight="1" x14ac:dyDescent="0.35">
      <c r="B8" s="65" t="s">
        <v>59</v>
      </c>
      <c r="F8" s="46" t="s">
        <v>211</v>
      </c>
      <c r="H8" s="45"/>
      <c r="L8" s="45"/>
      <c r="M8" s="45"/>
    </row>
    <row r="9" spans="1:13" ht="15" customHeight="1" x14ac:dyDescent="0.35">
      <c r="B9" s="67" t="s">
        <v>213</v>
      </c>
      <c r="H9" s="45"/>
      <c r="L9" s="45"/>
      <c r="M9" s="45"/>
    </row>
    <row r="10" spans="1:13" ht="15" customHeight="1" x14ac:dyDescent="0.35">
      <c r="B10" s="67" t="s">
        <v>214</v>
      </c>
      <c r="H10" s="45"/>
      <c r="L10" s="45"/>
      <c r="M10" s="45"/>
    </row>
    <row r="11" spans="1:13" ht="15.75" customHeight="1" thickBot="1" x14ac:dyDescent="0.4">
      <c r="B11" s="68" t="s">
        <v>215</v>
      </c>
      <c r="H11" s="45"/>
      <c r="L11" s="45"/>
      <c r="M11" s="45"/>
    </row>
    <row r="12" spans="1:13" ht="15" customHeight="1" x14ac:dyDescent="0.35">
      <c r="B12" s="59"/>
      <c r="H12" s="45"/>
      <c r="L12" s="45"/>
      <c r="M12" s="45"/>
    </row>
    <row r="13" spans="1:13" ht="37.5" customHeight="1" x14ac:dyDescent="0.35">
      <c r="A13" s="13" t="s">
        <v>224</v>
      </c>
      <c r="B13" s="13" t="s">
        <v>57</v>
      </c>
      <c r="C13" s="10"/>
      <c r="D13" s="10"/>
      <c r="E13" s="10"/>
      <c r="F13" s="10"/>
      <c r="G13" s="11"/>
      <c r="H13" s="45"/>
      <c r="L13" s="45"/>
      <c r="M13" s="45"/>
    </row>
    <row r="14" spans="1:13" ht="15" customHeight="1" x14ac:dyDescent="0.35">
      <c r="A14" s="46" t="s">
        <v>267</v>
      </c>
      <c r="B14" s="38" t="s">
        <v>50</v>
      </c>
      <c r="C14" s="46" t="s">
        <v>868</v>
      </c>
      <c r="E14" s="2"/>
      <c r="F14" s="2"/>
      <c r="H14" s="45"/>
      <c r="L14" s="45"/>
      <c r="M14" s="45"/>
    </row>
    <row r="15" spans="1:13" ht="30" customHeight="1" x14ac:dyDescent="0.35">
      <c r="A15" s="79" t="s">
        <v>268</v>
      </c>
      <c r="B15" s="38" t="s">
        <v>51</v>
      </c>
      <c r="C15" s="46" t="s">
        <v>951</v>
      </c>
      <c r="E15" s="2"/>
      <c r="F15" s="2"/>
      <c r="H15" s="45"/>
      <c r="L15" s="45"/>
      <c r="M15" s="45"/>
    </row>
    <row r="16" spans="1:13" ht="30" customHeight="1" x14ac:dyDescent="0.35">
      <c r="A16" s="79" t="s">
        <v>269</v>
      </c>
      <c r="B16" s="38" t="s">
        <v>187</v>
      </c>
      <c r="C16" s="55" t="s">
        <v>961</v>
      </c>
      <c r="E16" s="2"/>
      <c r="F16" s="2"/>
      <c r="H16" s="45"/>
      <c r="L16" s="45"/>
      <c r="M16" s="45"/>
    </row>
    <row r="17" spans="1:13" ht="15" customHeight="1" x14ac:dyDescent="0.35">
      <c r="A17" s="79" t="s">
        <v>270</v>
      </c>
      <c r="B17" s="38" t="s">
        <v>232</v>
      </c>
      <c r="C17" s="46" t="s">
        <v>953</v>
      </c>
      <c r="E17" s="2"/>
      <c r="F17" s="2"/>
      <c r="H17" s="45"/>
      <c r="L17" s="45"/>
      <c r="M17" s="45"/>
    </row>
    <row r="18" spans="1:13" ht="72.5" hidden="1" outlineLevel="1" x14ac:dyDescent="0.35">
      <c r="A18" s="79" t="s">
        <v>271</v>
      </c>
      <c r="B18" s="42" t="s">
        <v>216</v>
      </c>
      <c r="C18" s="79" t="s">
        <v>955</v>
      </c>
      <c r="D18" s="79"/>
      <c r="E18" s="2"/>
      <c r="F18" s="2"/>
      <c r="H18" s="45"/>
      <c r="L18" s="45"/>
      <c r="M18" s="45"/>
    </row>
    <row r="19" spans="1:13" ht="15" hidden="1" customHeight="1" outlineLevel="1" x14ac:dyDescent="0.35">
      <c r="A19" s="79" t="s">
        <v>272</v>
      </c>
      <c r="B19" s="42" t="s">
        <v>217</v>
      </c>
      <c r="C19" s="79" t="s">
        <v>956</v>
      </c>
      <c r="E19" s="2"/>
      <c r="F19" s="2"/>
      <c r="H19" s="45"/>
      <c r="L19" s="45"/>
      <c r="M19" s="45"/>
    </row>
    <row r="20" spans="1:13" ht="15" hidden="1" customHeight="1" outlineLevel="1" x14ac:dyDescent="0.35">
      <c r="A20" s="79" t="s">
        <v>273</v>
      </c>
      <c r="B20" s="42"/>
      <c r="E20" s="2"/>
      <c r="F20" s="2"/>
      <c r="H20" s="45"/>
      <c r="L20" s="45"/>
      <c r="M20" s="45"/>
    </row>
    <row r="21" spans="1:13" ht="15" hidden="1" customHeight="1" outlineLevel="1" x14ac:dyDescent="0.35">
      <c r="A21" s="79" t="s">
        <v>274</v>
      </c>
      <c r="B21" s="42"/>
      <c r="E21" s="2"/>
      <c r="F21" s="2"/>
      <c r="H21" s="45"/>
      <c r="L21" s="45"/>
      <c r="M21" s="45"/>
    </row>
    <row r="22" spans="1:13" ht="15" hidden="1" customHeight="1" outlineLevel="1" x14ac:dyDescent="0.35">
      <c r="A22" s="79" t="s">
        <v>275</v>
      </c>
      <c r="B22" s="42"/>
      <c r="E22" s="2"/>
      <c r="F22" s="2"/>
      <c r="H22" s="45"/>
      <c r="L22" s="45"/>
      <c r="M22" s="45"/>
    </row>
    <row r="23" spans="1:13" ht="15" hidden="1" customHeight="1" outlineLevel="1" x14ac:dyDescent="0.35">
      <c r="A23" s="79" t="s">
        <v>276</v>
      </c>
      <c r="B23" s="42"/>
      <c r="E23" s="2"/>
      <c r="F23" s="2"/>
      <c r="H23" s="45"/>
      <c r="L23" s="45"/>
      <c r="M23" s="45"/>
    </row>
    <row r="24" spans="1:13" ht="15" hidden="1" customHeight="1" outlineLevel="1" x14ac:dyDescent="0.35">
      <c r="A24" s="79" t="s">
        <v>277</v>
      </c>
      <c r="B24" s="42"/>
      <c r="E24" s="2"/>
      <c r="F24" s="2"/>
      <c r="H24" s="45"/>
      <c r="L24" s="45"/>
      <c r="M24" s="45"/>
    </row>
    <row r="25" spans="1:13" ht="15" hidden="1" customHeight="1" outlineLevel="1" x14ac:dyDescent="0.35">
      <c r="A25" s="79" t="s">
        <v>278</v>
      </c>
      <c r="B25" s="42"/>
      <c r="E25" s="2"/>
      <c r="F25" s="2"/>
      <c r="H25" s="45"/>
      <c r="L25" s="45"/>
      <c r="M25" s="45"/>
    </row>
    <row r="26" spans="1:13" ht="18.75" customHeight="1" collapsed="1" x14ac:dyDescent="0.35">
      <c r="A26" s="10"/>
      <c r="B26" s="13" t="s">
        <v>58</v>
      </c>
      <c r="C26" s="10"/>
      <c r="D26" s="10"/>
      <c r="E26" s="10"/>
      <c r="F26" s="10"/>
      <c r="G26" s="11"/>
      <c r="H26" s="45"/>
      <c r="L26" s="45"/>
      <c r="M26" s="45"/>
    </row>
    <row r="27" spans="1:13" ht="15" customHeight="1" x14ac:dyDescent="0.35">
      <c r="A27" s="46" t="s">
        <v>279</v>
      </c>
      <c r="B27" s="57" t="s">
        <v>182</v>
      </c>
      <c r="C27" s="46" t="s">
        <v>954</v>
      </c>
      <c r="D27" s="47"/>
      <c r="E27" s="47"/>
      <c r="F27" s="47"/>
      <c r="H27" s="45"/>
      <c r="L27" s="45"/>
      <c r="M27" s="45"/>
    </row>
    <row r="28" spans="1:13" ht="15" customHeight="1" x14ac:dyDescent="0.35">
      <c r="A28" s="79" t="s">
        <v>280</v>
      </c>
      <c r="B28" s="57" t="s">
        <v>183</v>
      </c>
      <c r="C28" s="79" t="s">
        <v>954</v>
      </c>
      <c r="D28" s="47"/>
      <c r="E28" s="47"/>
      <c r="F28" s="47"/>
      <c r="H28" s="45"/>
      <c r="L28" s="45"/>
      <c r="M28" s="45"/>
    </row>
    <row r="29" spans="1:13" ht="15" customHeight="1" x14ac:dyDescent="0.35">
      <c r="A29" s="79" t="s">
        <v>281</v>
      </c>
      <c r="B29" s="75" t="s">
        <v>957</v>
      </c>
      <c r="C29" s="79" t="s">
        <v>958</v>
      </c>
      <c r="E29" s="47"/>
      <c r="F29" s="47"/>
      <c r="H29" s="45"/>
      <c r="L29" s="45"/>
      <c r="M29" s="45"/>
    </row>
    <row r="30" spans="1:13" ht="15" hidden="1" customHeight="1" outlineLevel="1" x14ac:dyDescent="0.35">
      <c r="A30" s="79" t="s">
        <v>282</v>
      </c>
      <c r="B30" s="75" t="s">
        <v>959</v>
      </c>
      <c r="C30" s="79" t="s">
        <v>960</v>
      </c>
      <c r="E30" s="47"/>
      <c r="F30" s="47"/>
      <c r="H30" s="45"/>
      <c r="L30" s="45"/>
      <c r="M30" s="45"/>
    </row>
    <row r="31" spans="1:13" ht="15" hidden="1" customHeight="1" outlineLevel="1" x14ac:dyDescent="0.35">
      <c r="A31" s="79" t="s">
        <v>283</v>
      </c>
      <c r="E31" s="47"/>
      <c r="F31" s="47"/>
      <c r="H31" s="45"/>
      <c r="L31" s="45"/>
      <c r="M31" s="45"/>
    </row>
    <row r="32" spans="1:13" ht="15" hidden="1" customHeight="1" outlineLevel="1" x14ac:dyDescent="0.35">
      <c r="A32" s="79" t="s">
        <v>284</v>
      </c>
      <c r="B32" s="57"/>
      <c r="E32" s="47"/>
      <c r="F32" s="47"/>
      <c r="H32" s="45"/>
      <c r="L32" s="45"/>
      <c r="M32" s="45"/>
    </row>
    <row r="33" spans="1:13" ht="15" hidden="1" customHeight="1" outlineLevel="1" x14ac:dyDescent="0.35">
      <c r="A33" s="79" t="s">
        <v>285</v>
      </c>
      <c r="B33" s="57"/>
      <c r="E33" s="47"/>
      <c r="F33" s="47"/>
      <c r="H33" s="45"/>
      <c r="L33" s="45"/>
      <c r="M33" s="45"/>
    </row>
    <row r="34" spans="1:13" ht="15" hidden="1" customHeight="1" outlineLevel="1" x14ac:dyDescent="0.35">
      <c r="A34" s="79" t="s">
        <v>286</v>
      </c>
      <c r="B34" s="57"/>
      <c r="E34" s="47"/>
      <c r="F34" s="47"/>
      <c r="H34" s="45"/>
      <c r="L34" s="45"/>
      <c r="M34" s="45"/>
    </row>
    <row r="35" spans="1:13" ht="15" hidden="1" customHeight="1" outlineLevel="1" x14ac:dyDescent="0.35">
      <c r="A35" s="79" t="s">
        <v>287</v>
      </c>
      <c r="B35" s="8"/>
      <c r="E35" s="47"/>
      <c r="F35" s="47"/>
      <c r="H35" s="45"/>
      <c r="L35" s="45"/>
      <c r="M35" s="45"/>
    </row>
    <row r="36" spans="1:13" ht="18.75" customHeight="1" collapsed="1" x14ac:dyDescent="0.35">
      <c r="A36" s="13"/>
      <c r="B36" s="13" t="s">
        <v>59</v>
      </c>
      <c r="C36" s="13"/>
      <c r="D36" s="10"/>
      <c r="E36" s="10"/>
      <c r="F36" s="10"/>
      <c r="G36" s="11"/>
      <c r="H36" s="45"/>
      <c r="L36" s="45"/>
      <c r="M36" s="45"/>
    </row>
    <row r="37" spans="1:13" ht="15" customHeight="1" x14ac:dyDescent="0.35">
      <c r="A37" s="51"/>
      <c r="B37" s="53" t="s">
        <v>519</v>
      </c>
      <c r="C37" s="51" t="s">
        <v>81</v>
      </c>
      <c r="D37" s="51"/>
      <c r="E37" s="39"/>
      <c r="F37" s="52"/>
      <c r="G37" s="52"/>
      <c r="H37" s="45"/>
      <c r="L37" s="45"/>
      <c r="M37" s="45"/>
    </row>
    <row r="38" spans="1:13" ht="15" customHeight="1" x14ac:dyDescent="0.35">
      <c r="A38" s="46" t="s">
        <v>288</v>
      </c>
      <c r="B38" s="47" t="s">
        <v>131</v>
      </c>
      <c r="C38" s="91">
        <f>C58</f>
        <v>2993376104.3499999</v>
      </c>
      <c r="F38" s="47"/>
      <c r="H38" s="45"/>
      <c r="I38" s="79"/>
      <c r="L38" s="45"/>
      <c r="M38" s="45"/>
    </row>
    <row r="39" spans="1:13" ht="15" customHeight="1" x14ac:dyDescent="0.35">
      <c r="A39" s="79" t="s">
        <v>289</v>
      </c>
      <c r="B39" s="47" t="s">
        <v>132</v>
      </c>
      <c r="C39" s="91">
        <v>400000000</v>
      </c>
      <c r="F39" s="47"/>
      <c r="H39" s="45"/>
      <c r="L39" s="45"/>
      <c r="M39" s="45"/>
    </row>
    <row r="40" spans="1:13" ht="15" hidden="1" customHeight="1" outlineLevel="1" x14ac:dyDescent="0.35">
      <c r="A40" s="79" t="s">
        <v>290</v>
      </c>
      <c r="B40" s="63" t="s">
        <v>233</v>
      </c>
      <c r="C40" s="91" t="s">
        <v>184</v>
      </c>
      <c r="F40" s="47"/>
      <c r="H40" s="45"/>
      <c r="L40" s="45"/>
      <c r="M40" s="45"/>
    </row>
    <row r="41" spans="1:13" ht="15" hidden="1" customHeight="1" outlineLevel="1" x14ac:dyDescent="0.35">
      <c r="A41" s="79" t="s">
        <v>291</v>
      </c>
      <c r="B41" s="63" t="s">
        <v>234</v>
      </c>
      <c r="C41" s="91" t="s">
        <v>184</v>
      </c>
      <c r="F41" s="47"/>
      <c r="H41" s="45"/>
      <c r="L41" s="45"/>
      <c r="M41" s="45"/>
    </row>
    <row r="42" spans="1:13" ht="15" hidden="1" customHeight="1" outlineLevel="1" x14ac:dyDescent="0.35">
      <c r="A42" s="79" t="s">
        <v>292</v>
      </c>
      <c r="B42" s="47"/>
      <c r="C42" s="91"/>
      <c r="F42" s="47"/>
      <c r="H42" s="45"/>
      <c r="L42" s="45"/>
      <c r="M42" s="45"/>
    </row>
    <row r="43" spans="1:13" ht="15" hidden="1" customHeight="1" outlineLevel="1" x14ac:dyDescent="0.35">
      <c r="A43" s="79" t="s">
        <v>293</v>
      </c>
      <c r="B43" s="47"/>
      <c r="C43" s="91"/>
      <c r="F43" s="47"/>
      <c r="H43" s="45"/>
      <c r="L43" s="45"/>
      <c r="M43" s="45"/>
    </row>
    <row r="44" spans="1:13" ht="15" customHeight="1" collapsed="1" x14ac:dyDescent="0.35">
      <c r="A44" s="51"/>
      <c r="B44" s="53" t="s">
        <v>520</v>
      </c>
      <c r="C44" s="51" t="s">
        <v>26</v>
      </c>
      <c r="D44" s="51" t="s">
        <v>27</v>
      </c>
      <c r="E44" s="39"/>
      <c r="F44" s="52" t="s">
        <v>128</v>
      </c>
      <c r="G44" s="52" t="s">
        <v>159</v>
      </c>
      <c r="H44" s="45"/>
      <c r="L44" s="45"/>
      <c r="M44" s="45"/>
    </row>
    <row r="45" spans="1:13" ht="15" customHeight="1" x14ac:dyDescent="0.35">
      <c r="A45" s="79" t="s">
        <v>294</v>
      </c>
      <c r="B45" s="79" t="s">
        <v>235</v>
      </c>
      <c r="C45" s="40">
        <v>0.1</v>
      </c>
      <c r="D45" s="101">
        <f>C38/C39-1</f>
        <v>6.4834402608749997</v>
      </c>
      <c r="E45" s="79"/>
      <c r="F45" s="40" t="s">
        <v>185</v>
      </c>
      <c r="G45" s="40" t="s">
        <v>185</v>
      </c>
      <c r="H45" s="45"/>
      <c r="L45" s="45"/>
      <c r="M45" s="45"/>
    </row>
    <row r="46" spans="1:13" ht="15" hidden="1" customHeight="1" outlineLevel="1" x14ac:dyDescent="0.35">
      <c r="A46" s="79" t="s">
        <v>295</v>
      </c>
      <c r="B46" s="79" t="s">
        <v>218</v>
      </c>
      <c r="C46" s="79"/>
      <c r="D46" s="79"/>
      <c r="E46" s="79"/>
      <c r="F46" s="79"/>
      <c r="G46" s="79"/>
      <c r="H46" s="45"/>
      <c r="L46" s="45"/>
      <c r="M46" s="45"/>
    </row>
    <row r="47" spans="1:13" ht="15" hidden="1" customHeight="1" outlineLevel="1" x14ac:dyDescent="0.35">
      <c r="A47" s="79" t="s">
        <v>296</v>
      </c>
      <c r="B47" s="42" t="s">
        <v>219</v>
      </c>
      <c r="D47" s="79"/>
      <c r="E47" s="79"/>
      <c r="F47" s="79"/>
      <c r="G47" s="79"/>
      <c r="H47" s="45"/>
      <c r="L47" s="45"/>
      <c r="M47" s="45"/>
    </row>
    <row r="48" spans="1:13" ht="15" hidden="1" customHeight="1" outlineLevel="1" x14ac:dyDescent="0.35">
      <c r="A48" s="79" t="s">
        <v>297</v>
      </c>
      <c r="B48" s="80"/>
      <c r="D48" s="79"/>
      <c r="E48" s="79"/>
      <c r="F48" s="79"/>
      <c r="G48" s="79"/>
      <c r="H48" s="45"/>
      <c r="L48" s="45"/>
      <c r="M48" s="45"/>
    </row>
    <row r="49" spans="1:14" ht="15" hidden="1" customHeight="1" outlineLevel="1" x14ac:dyDescent="0.35">
      <c r="A49" s="79" t="s">
        <v>298</v>
      </c>
      <c r="B49" s="42"/>
      <c r="G49" s="46"/>
      <c r="H49" s="45"/>
      <c r="L49" s="45"/>
      <c r="M49" s="45"/>
    </row>
    <row r="50" spans="1:14" ht="15" hidden="1" customHeight="1" outlineLevel="1" x14ac:dyDescent="0.35">
      <c r="A50" s="79" t="s">
        <v>299</v>
      </c>
      <c r="B50" s="42"/>
      <c r="G50" s="46"/>
      <c r="H50" s="45"/>
      <c r="L50" s="45"/>
      <c r="M50" s="45"/>
    </row>
    <row r="51" spans="1:14" ht="15" hidden="1" customHeight="1" outlineLevel="1" x14ac:dyDescent="0.35">
      <c r="A51" s="79" t="s">
        <v>300</v>
      </c>
      <c r="B51" s="42"/>
      <c r="G51" s="46"/>
      <c r="H51" s="45"/>
      <c r="L51" s="45"/>
      <c r="M51" s="45"/>
    </row>
    <row r="52" spans="1:14" ht="15" customHeight="1" collapsed="1" x14ac:dyDescent="0.35">
      <c r="A52" s="51"/>
      <c r="B52" s="53" t="s">
        <v>521</v>
      </c>
      <c r="C52" s="51" t="s">
        <v>81</v>
      </c>
      <c r="D52" s="51"/>
      <c r="E52" s="39"/>
      <c r="F52" s="52" t="s">
        <v>144</v>
      </c>
      <c r="G52" s="52"/>
      <c r="H52" s="45"/>
      <c r="L52" s="45"/>
      <c r="M52" s="45"/>
    </row>
    <row r="53" spans="1:14" s="94" customFormat="1" ht="15" customHeight="1" x14ac:dyDescent="0.35">
      <c r="A53" s="91" t="s">
        <v>301</v>
      </c>
      <c r="B53" s="92" t="s">
        <v>32</v>
      </c>
      <c r="C53" s="91">
        <v>2981822680.3499999</v>
      </c>
      <c r="D53" s="91"/>
      <c r="E53" s="92"/>
      <c r="F53" s="40">
        <f>IF($C$58=0,"",IF(C53="[for completion]","",C53/$C$58))</f>
        <v>0.99614033666427337</v>
      </c>
      <c r="G53" s="40"/>
      <c r="H53" s="93"/>
      <c r="I53" s="91"/>
      <c r="J53" s="91"/>
      <c r="K53" s="91"/>
      <c r="L53" s="93"/>
      <c r="M53" s="93"/>
      <c r="N53" s="93"/>
    </row>
    <row r="54" spans="1:14" s="94" customFormat="1" ht="15" customHeight="1" x14ac:dyDescent="0.35">
      <c r="A54" s="91" t="s">
        <v>302</v>
      </c>
      <c r="B54" s="92" t="s">
        <v>181</v>
      </c>
      <c r="C54" s="91">
        <v>0</v>
      </c>
      <c r="D54" s="91"/>
      <c r="E54" s="92"/>
      <c r="F54" s="40">
        <f>IF($C$58=0,"",IF(C54="[for completion]","",C54/$C$58))</f>
        <v>0</v>
      </c>
      <c r="G54" s="40"/>
      <c r="H54" s="93"/>
      <c r="I54" s="91"/>
      <c r="J54" s="91"/>
      <c r="K54" s="91"/>
      <c r="L54" s="93"/>
      <c r="M54" s="93"/>
      <c r="N54" s="93"/>
    </row>
    <row r="55" spans="1:14" s="94" customFormat="1" ht="15" customHeight="1" x14ac:dyDescent="0.35">
      <c r="A55" s="91" t="s">
        <v>303</v>
      </c>
      <c r="B55" s="92" t="s">
        <v>154</v>
      </c>
      <c r="C55" s="91">
        <v>0</v>
      </c>
      <c r="D55" s="91"/>
      <c r="E55" s="92"/>
      <c r="F55" s="40">
        <f>IF($C$58=0,"",IF(C55="[for completion]","",C55/$C$58))</f>
        <v>0</v>
      </c>
      <c r="G55" s="40"/>
      <c r="H55" s="93"/>
      <c r="I55" s="91"/>
      <c r="J55" s="91"/>
      <c r="K55" s="91"/>
      <c r="L55" s="93"/>
      <c r="M55" s="93"/>
      <c r="N55" s="93"/>
    </row>
    <row r="56" spans="1:14" s="94" customFormat="1" ht="15" customHeight="1" x14ac:dyDescent="0.35">
      <c r="A56" s="91" t="s">
        <v>304</v>
      </c>
      <c r="B56" s="92" t="s">
        <v>52</v>
      </c>
      <c r="C56" s="91">
        <v>11553424</v>
      </c>
      <c r="D56" s="91"/>
      <c r="E56" s="92"/>
      <c r="F56" s="40">
        <f>IF($C$58=0,"",IF(C56="[for completion]","",C56/$C$58))</f>
        <v>3.8596633357266615E-3</v>
      </c>
      <c r="G56" s="40"/>
      <c r="H56" s="93"/>
      <c r="I56" s="91"/>
      <c r="J56" s="91"/>
      <c r="K56" s="91"/>
      <c r="L56" s="93"/>
      <c r="M56" s="93"/>
      <c r="N56" s="93"/>
    </row>
    <row r="57" spans="1:14" s="94" customFormat="1" ht="15" customHeight="1" x14ac:dyDescent="0.35">
      <c r="A57" s="91" t="s">
        <v>305</v>
      </c>
      <c r="B57" s="91" t="s">
        <v>2</v>
      </c>
      <c r="C57" s="91">
        <v>0</v>
      </c>
      <c r="D57" s="91"/>
      <c r="E57" s="92"/>
      <c r="F57" s="40">
        <f>IF($C$58=0,"",IF(C57="[for completion]","",C57/$C$58))</f>
        <v>0</v>
      </c>
      <c r="G57" s="40"/>
      <c r="H57" s="93"/>
      <c r="I57" s="91"/>
      <c r="J57" s="91"/>
      <c r="K57" s="91"/>
      <c r="L57" s="93"/>
      <c r="M57" s="93"/>
      <c r="N57" s="93"/>
    </row>
    <row r="58" spans="1:14" ht="15" customHeight="1" x14ac:dyDescent="0.35">
      <c r="A58" s="79" t="s">
        <v>306</v>
      </c>
      <c r="B58" s="49" t="s">
        <v>1</v>
      </c>
      <c r="C58" s="91">
        <f>SUM(C53:C57)</f>
        <v>2993376104.3499999</v>
      </c>
      <c r="D58" s="48"/>
      <c r="E58" s="48"/>
      <c r="F58" s="40">
        <f>SUM(F53:F57)</f>
        <v>1</v>
      </c>
      <c r="G58" s="40"/>
      <c r="H58" s="45"/>
      <c r="L58" s="45"/>
      <c r="M58" s="45"/>
    </row>
    <row r="59" spans="1:14" ht="15" hidden="1" customHeight="1" outlineLevel="1" x14ac:dyDescent="0.35">
      <c r="A59" s="79" t="s">
        <v>901</v>
      </c>
      <c r="B59" s="60" t="s">
        <v>153</v>
      </c>
      <c r="C59" s="91"/>
      <c r="D59" s="79"/>
      <c r="E59" s="48"/>
      <c r="F59" s="40" t="str">
        <f t="shared" ref="F59:F64" si="0">IF($C$58=0,"",IF(C59="","",C59/$C$58))</f>
        <v/>
      </c>
      <c r="G59" s="40"/>
      <c r="H59" s="45"/>
      <c r="I59" s="79"/>
      <c r="J59" s="79"/>
      <c r="K59" s="79"/>
      <c r="L59" s="45"/>
      <c r="M59" s="45"/>
    </row>
    <row r="60" spans="1:14" ht="15" hidden="1" customHeight="1" outlineLevel="1" x14ac:dyDescent="0.35">
      <c r="A60" s="79" t="s">
        <v>902</v>
      </c>
      <c r="B60" s="60" t="s">
        <v>153</v>
      </c>
      <c r="C60" s="91"/>
      <c r="D60" s="79"/>
      <c r="E60" s="48"/>
      <c r="F60" s="40" t="str">
        <f t="shared" si="0"/>
        <v/>
      </c>
      <c r="G60" s="40"/>
      <c r="H60" s="45"/>
      <c r="I60" s="79"/>
      <c r="J60" s="79"/>
      <c r="K60" s="79"/>
      <c r="L60" s="45"/>
      <c r="M60" s="45"/>
    </row>
    <row r="61" spans="1:14" ht="15" hidden="1" customHeight="1" outlineLevel="1" x14ac:dyDescent="0.35">
      <c r="A61" s="79" t="s">
        <v>903</v>
      </c>
      <c r="B61" s="60" t="s">
        <v>153</v>
      </c>
      <c r="C61" s="91"/>
      <c r="D61" s="79"/>
      <c r="E61" s="48"/>
      <c r="F61" s="40" t="str">
        <f t="shared" si="0"/>
        <v/>
      </c>
      <c r="G61" s="40"/>
      <c r="H61" s="45"/>
      <c r="I61" s="79"/>
      <c r="J61" s="79"/>
      <c r="K61" s="79"/>
      <c r="L61" s="45"/>
      <c r="M61" s="45"/>
    </row>
    <row r="62" spans="1:14" ht="15" hidden="1" customHeight="1" outlineLevel="1" x14ac:dyDescent="0.35">
      <c r="A62" s="79" t="s">
        <v>904</v>
      </c>
      <c r="B62" s="60" t="s">
        <v>153</v>
      </c>
      <c r="C62" s="91"/>
      <c r="D62" s="79"/>
      <c r="E62" s="48"/>
      <c r="F62" s="40" t="str">
        <f t="shared" si="0"/>
        <v/>
      </c>
      <c r="G62" s="40"/>
      <c r="H62" s="45"/>
      <c r="I62" s="79"/>
      <c r="J62" s="79"/>
      <c r="K62" s="79"/>
      <c r="L62" s="45"/>
      <c r="M62" s="45"/>
    </row>
    <row r="63" spans="1:14" ht="15" hidden="1" customHeight="1" outlineLevel="1" x14ac:dyDescent="0.35">
      <c r="A63" s="79" t="s">
        <v>905</v>
      </c>
      <c r="B63" s="60" t="s">
        <v>153</v>
      </c>
      <c r="C63" s="91"/>
      <c r="D63" s="79"/>
      <c r="E63" s="48"/>
      <c r="F63" s="40" t="str">
        <f t="shared" si="0"/>
        <v/>
      </c>
      <c r="G63" s="40"/>
      <c r="H63" s="45"/>
      <c r="I63" s="79"/>
      <c r="J63" s="79"/>
      <c r="K63" s="79"/>
      <c r="L63" s="45"/>
      <c r="M63" s="45"/>
    </row>
    <row r="64" spans="1:14" ht="15" hidden="1" customHeight="1" outlineLevel="1" x14ac:dyDescent="0.35">
      <c r="A64" s="79" t="s">
        <v>906</v>
      </c>
      <c r="B64" s="60" t="s">
        <v>153</v>
      </c>
      <c r="C64" s="91"/>
      <c r="D64" s="44"/>
      <c r="E64" s="44"/>
      <c r="F64" s="40" t="str">
        <f t="shared" si="0"/>
        <v/>
      </c>
      <c r="G64" s="41"/>
      <c r="H64" s="45"/>
      <c r="I64" s="79"/>
      <c r="J64" s="79"/>
      <c r="K64" s="79"/>
      <c r="L64" s="45"/>
      <c r="M64" s="45"/>
    </row>
    <row r="65" spans="1:13" ht="15" customHeight="1" collapsed="1" x14ac:dyDescent="0.35">
      <c r="A65" s="51"/>
      <c r="B65" s="53" t="s">
        <v>522</v>
      </c>
      <c r="C65" s="51" t="s">
        <v>861</v>
      </c>
      <c r="D65" s="51" t="s">
        <v>862</v>
      </c>
      <c r="E65" s="39"/>
      <c r="F65" s="52" t="s">
        <v>863</v>
      </c>
      <c r="G65" s="87" t="s">
        <v>864</v>
      </c>
      <c r="H65" s="45"/>
      <c r="L65" s="45"/>
      <c r="M65" s="45"/>
    </row>
    <row r="66" spans="1:13" ht="15" customHeight="1" x14ac:dyDescent="0.35">
      <c r="A66" s="79" t="s">
        <v>307</v>
      </c>
      <c r="B66" s="47" t="s">
        <v>80</v>
      </c>
      <c r="C66" s="97">
        <v>20.079999999999998</v>
      </c>
      <c r="D66" s="91" t="s">
        <v>184</v>
      </c>
      <c r="E66" s="38"/>
      <c r="F66" s="40"/>
      <c r="G66" s="40"/>
      <c r="H66" s="45"/>
      <c r="L66" s="45"/>
      <c r="M66" s="45"/>
    </row>
    <row r="67" spans="1:13" ht="15" customHeight="1" x14ac:dyDescent="0.35">
      <c r="B67" s="47"/>
      <c r="C67" s="91"/>
      <c r="D67" s="91"/>
      <c r="E67" s="38"/>
      <c r="F67" s="40"/>
      <c r="G67" s="40"/>
      <c r="H67" s="45"/>
      <c r="L67" s="45"/>
      <c r="M67" s="45"/>
    </row>
    <row r="68" spans="1:13" ht="15" customHeight="1" x14ac:dyDescent="0.35">
      <c r="B68" s="47" t="s">
        <v>77</v>
      </c>
      <c r="C68" s="91"/>
      <c r="D68" s="91"/>
      <c r="E68" s="38"/>
      <c r="F68" s="40"/>
      <c r="G68" s="40"/>
      <c r="H68" s="45"/>
      <c r="L68" s="45"/>
      <c r="M68" s="45"/>
    </row>
    <row r="69" spans="1:13" ht="15" customHeight="1" x14ac:dyDescent="0.35">
      <c r="A69" s="79" t="s">
        <v>308</v>
      </c>
      <c r="B69" s="4" t="s">
        <v>11</v>
      </c>
      <c r="C69" s="91">
        <v>146052780.91</v>
      </c>
      <c r="D69" s="91" t="s">
        <v>184</v>
      </c>
      <c r="E69" s="4"/>
      <c r="F69" s="40">
        <f t="shared" ref="F69:F75" si="1">IF($C$76=0,"",IF(C69="[for completion]","",C69/$C$76))</f>
        <v>4.879199132302648E-2</v>
      </c>
      <c r="G69" s="40" t="str">
        <f t="shared" ref="G69:G81" si="2">IF($D$76=0,"",IF(D69="ND1","",D69/$D$76))</f>
        <v/>
      </c>
      <c r="H69" s="45"/>
      <c r="L69" s="45"/>
      <c r="M69" s="45"/>
    </row>
    <row r="70" spans="1:13" ht="15" customHeight="1" x14ac:dyDescent="0.35">
      <c r="A70" s="79" t="s">
        <v>309</v>
      </c>
      <c r="B70" s="4" t="s">
        <v>5</v>
      </c>
      <c r="C70" s="91">
        <v>149897069.25</v>
      </c>
      <c r="D70" s="91" t="s">
        <v>184</v>
      </c>
      <c r="E70" s="4"/>
      <c r="F70" s="40">
        <f t="shared" si="1"/>
        <v>5.0076256382272942E-2</v>
      </c>
      <c r="G70" s="40" t="str">
        <f t="shared" si="2"/>
        <v/>
      </c>
      <c r="H70" s="45"/>
      <c r="L70" s="45"/>
      <c r="M70" s="45"/>
    </row>
    <row r="71" spans="1:13" ht="15" customHeight="1" x14ac:dyDescent="0.35">
      <c r="A71" s="79" t="s">
        <v>310</v>
      </c>
      <c r="B71" s="4" t="s">
        <v>6</v>
      </c>
      <c r="C71" s="91">
        <v>152593939.53999999</v>
      </c>
      <c r="D71" s="91" t="s">
        <v>184</v>
      </c>
      <c r="E71" s="4"/>
      <c r="F71" s="40">
        <f t="shared" si="1"/>
        <v>5.0977202403082317E-2</v>
      </c>
      <c r="G71" s="40" t="str">
        <f t="shared" si="2"/>
        <v/>
      </c>
      <c r="H71" s="45"/>
      <c r="L71" s="45"/>
      <c r="M71" s="45"/>
    </row>
    <row r="72" spans="1:13" ht="15" customHeight="1" x14ac:dyDescent="0.35">
      <c r="A72" s="79" t="s">
        <v>311</v>
      </c>
      <c r="B72" s="4" t="s">
        <v>7</v>
      </c>
      <c r="C72" s="91">
        <v>154260506.88</v>
      </c>
      <c r="D72" s="91" t="s">
        <v>184</v>
      </c>
      <c r="E72" s="4"/>
      <c r="F72" s="40">
        <f t="shared" si="1"/>
        <v>5.1533954138214474E-2</v>
      </c>
      <c r="G72" s="40" t="str">
        <f t="shared" si="2"/>
        <v/>
      </c>
      <c r="H72" s="45"/>
      <c r="L72" s="45"/>
      <c r="M72" s="45"/>
    </row>
    <row r="73" spans="1:13" ht="15" customHeight="1" x14ac:dyDescent="0.35">
      <c r="A73" s="79" t="s">
        <v>312</v>
      </c>
      <c r="B73" s="4" t="s">
        <v>8</v>
      </c>
      <c r="C73" s="91">
        <v>151239790.18000001</v>
      </c>
      <c r="D73" s="91" t="s">
        <v>184</v>
      </c>
      <c r="E73" s="4"/>
      <c r="F73" s="40">
        <f t="shared" si="1"/>
        <v>5.0524820439441953E-2</v>
      </c>
      <c r="G73" s="40" t="str">
        <f t="shared" si="2"/>
        <v/>
      </c>
      <c r="H73" s="45"/>
      <c r="L73" s="45"/>
      <c r="M73" s="45"/>
    </row>
    <row r="74" spans="1:13" ht="15" customHeight="1" x14ac:dyDescent="0.35">
      <c r="A74" s="79" t="s">
        <v>313</v>
      </c>
      <c r="B74" s="4" t="s">
        <v>9</v>
      </c>
      <c r="C74" s="91">
        <v>695662402.61000001</v>
      </c>
      <c r="D74" s="91" t="s">
        <v>184</v>
      </c>
      <c r="E74" s="4"/>
      <c r="F74" s="40">
        <f t="shared" si="1"/>
        <v>0.23240059997775001</v>
      </c>
      <c r="G74" s="40" t="str">
        <f t="shared" si="2"/>
        <v/>
      </c>
      <c r="H74" s="45"/>
      <c r="L74" s="45"/>
      <c r="M74" s="45"/>
    </row>
    <row r="75" spans="1:13" ht="15" customHeight="1" x14ac:dyDescent="0.35">
      <c r="A75" s="79" t="s">
        <v>314</v>
      </c>
      <c r="B75" s="4" t="s">
        <v>10</v>
      </c>
      <c r="C75" s="91">
        <v>1543669614.98</v>
      </c>
      <c r="D75" s="91" t="s">
        <v>184</v>
      </c>
      <c r="E75" s="4"/>
      <c r="F75" s="40">
        <f t="shared" si="1"/>
        <v>0.5156951753362119</v>
      </c>
      <c r="G75" s="40" t="str">
        <f t="shared" si="2"/>
        <v/>
      </c>
      <c r="H75" s="45"/>
      <c r="L75" s="45"/>
      <c r="M75" s="45"/>
    </row>
    <row r="76" spans="1:13" ht="15" customHeight="1" x14ac:dyDescent="0.35">
      <c r="A76" s="79" t="s">
        <v>315</v>
      </c>
      <c r="B76" s="5" t="s">
        <v>1</v>
      </c>
      <c r="C76" s="91">
        <f>SUM(C69:C75)</f>
        <v>2993376104.3499999</v>
      </c>
      <c r="D76" s="91">
        <v>0</v>
      </c>
      <c r="E76" s="47"/>
      <c r="F76" s="40">
        <f>SUM(F69:F75)</f>
        <v>1</v>
      </c>
      <c r="G76" s="40">
        <v>0</v>
      </c>
      <c r="H76" s="45"/>
      <c r="L76" s="45"/>
      <c r="M76" s="45"/>
    </row>
    <row r="77" spans="1:13" ht="15" hidden="1" customHeight="1" outlineLevel="1" x14ac:dyDescent="0.35">
      <c r="A77" s="79" t="s">
        <v>316</v>
      </c>
      <c r="B77" s="58" t="s">
        <v>39</v>
      </c>
      <c r="C77" s="91">
        <v>0</v>
      </c>
      <c r="D77" s="91" t="s">
        <v>184</v>
      </c>
      <c r="E77" s="47"/>
      <c r="F77" s="40">
        <f>IF($C$76=0,"",IF(C77="[for completion]","",C77/$C$76))</f>
        <v>0</v>
      </c>
      <c r="G77" s="40" t="str">
        <f t="shared" si="2"/>
        <v/>
      </c>
      <c r="H77" s="45"/>
      <c r="L77" s="45"/>
      <c r="M77" s="45"/>
    </row>
    <row r="78" spans="1:13" ht="15" hidden="1" customHeight="1" outlineLevel="1" x14ac:dyDescent="0.35">
      <c r="A78" s="79" t="s">
        <v>317</v>
      </c>
      <c r="B78" s="58" t="s">
        <v>40</v>
      </c>
      <c r="C78" s="91">
        <v>72368744.230000004</v>
      </c>
      <c r="D78" s="91" t="s">
        <v>184</v>
      </c>
      <c r="E78" s="47"/>
      <c r="F78" s="40">
        <f>IF($C$76=0,"",IF(C78="[for completion]","",C78/$C$76))</f>
        <v>2.4176295162119162E-2</v>
      </c>
      <c r="G78" s="40" t="str">
        <f t="shared" si="2"/>
        <v/>
      </c>
      <c r="H78" s="45"/>
      <c r="L78" s="45"/>
      <c r="M78" s="45"/>
    </row>
    <row r="79" spans="1:13" ht="15" hidden="1" customHeight="1" outlineLevel="1" x14ac:dyDescent="0.35">
      <c r="A79" s="79" t="s">
        <v>318</v>
      </c>
      <c r="B79" s="58" t="s">
        <v>41</v>
      </c>
      <c r="C79" s="91">
        <v>73684036.680000007</v>
      </c>
      <c r="D79" s="91" t="s">
        <v>184</v>
      </c>
      <c r="E79" s="47"/>
      <c r="F79" s="40">
        <f>IF($C$76=0,"",IF(C79="[for completion]","",C79/$C$76))</f>
        <v>2.4615696160907322E-2</v>
      </c>
      <c r="G79" s="40" t="str">
        <f t="shared" si="2"/>
        <v/>
      </c>
      <c r="H79" s="45"/>
      <c r="L79" s="45"/>
      <c r="M79" s="45"/>
    </row>
    <row r="80" spans="1:13" ht="15" hidden="1" customHeight="1" outlineLevel="1" x14ac:dyDescent="0.35">
      <c r="A80" s="79" t="s">
        <v>319</v>
      </c>
      <c r="B80" s="58" t="s">
        <v>43</v>
      </c>
      <c r="C80" s="91">
        <v>74847761.799999997</v>
      </c>
      <c r="D80" s="91" t="s">
        <v>184</v>
      </c>
      <c r="E80" s="47"/>
      <c r="F80" s="40">
        <f>IF($C$76=0,"",IF(C80="[for completion]","",C80/$C$76))</f>
        <v>2.5004462917717084E-2</v>
      </c>
      <c r="G80" s="40" t="str">
        <f t="shared" si="2"/>
        <v/>
      </c>
      <c r="H80" s="45"/>
      <c r="L80" s="45"/>
      <c r="M80" s="45"/>
    </row>
    <row r="81" spans="1:13" ht="15" hidden="1" customHeight="1" outlineLevel="1" x14ac:dyDescent="0.35">
      <c r="A81" s="79" t="s">
        <v>320</v>
      </c>
      <c r="B81" s="58" t="s">
        <v>44</v>
      </c>
      <c r="C81" s="91">
        <v>75049307.450000003</v>
      </c>
      <c r="D81" s="91" t="s">
        <v>184</v>
      </c>
      <c r="E81" s="47"/>
      <c r="F81" s="40">
        <f>IF($C$76=0,"",IF(C81="[for completion]","",C81/$C$76))</f>
        <v>2.5071793464555858E-2</v>
      </c>
      <c r="G81" s="40" t="str">
        <f t="shared" si="2"/>
        <v/>
      </c>
      <c r="H81" s="45"/>
      <c r="L81" s="45"/>
      <c r="M81" s="45"/>
    </row>
    <row r="82" spans="1:13" ht="15" hidden="1" customHeight="1" outlineLevel="1" x14ac:dyDescent="0.35">
      <c r="A82" s="79" t="s">
        <v>321</v>
      </c>
      <c r="B82" s="58"/>
      <c r="C82" s="91"/>
      <c r="D82" s="91"/>
      <c r="E82" s="47"/>
      <c r="F82" s="40"/>
      <c r="G82" s="40" t="str">
        <f>IF($D$76=0,"",IF(D82="","",D82/$D$76))</f>
        <v/>
      </c>
      <c r="H82" s="45"/>
      <c r="L82" s="45"/>
      <c r="M82" s="45"/>
    </row>
    <row r="83" spans="1:13" ht="15" hidden="1" customHeight="1" outlineLevel="1" x14ac:dyDescent="0.35">
      <c r="A83" s="79" t="s">
        <v>322</v>
      </c>
      <c r="B83" s="58"/>
      <c r="C83" s="91"/>
      <c r="D83" s="91"/>
      <c r="E83" s="47"/>
      <c r="F83" s="40"/>
      <c r="G83" s="40" t="str">
        <f>IF($D$76=0,"",IF(D83="","",D83/$D$76))</f>
        <v/>
      </c>
      <c r="H83" s="45"/>
      <c r="L83" s="45"/>
      <c r="M83" s="45"/>
    </row>
    <row r="84" spans="1:13" ht="15" hidden="1" customHeight="1" outlineLevel="1" x14ac:dyDescent="0.35">
      <c r="A84" s="79" t="s">
        <v>323</v>
      </c>
      <c r="B84" s="58"/>
      <c r="C84" s="91"/>
      <c r="D84" s="91"/>
      <c r="E84" s="47"/>
      <c r="F84" s="40"/>
      <c r="G84" s="40" t="str">
        <f>IF($D$76=0,"",IF(D84="","",D84/$D$76))</f>
        <v/>
      </c>
      <c r="H84" s="45"/>
      <c r="L84" s="45"/>
      <c r="M84" s="45"/>
    </row>
    <row r="85" spans="1:13" ht="15" hidden="1" customHeight="1" outlineLevel="1" x14ac:dyDescent="0.35">
      <c r="A85" s="79" t="s">
        <v>324</v>
      </c>
      <c r="B85" s="5"/>
      <c r="C85" s="91"/>
      <c r="D85" s="91"/>
      <c r="E85" s="47"/>
      <c r="F85" s="40">
        <f>IF($C$76=0,"",IF(C85="[for completion]","",C85/$C$76))</f>
        <v>0</v>
      </c>
      <c r="G85" s="40" t="str">
        <f>IF($D$76=0,"",IF(D85="","",D85/$D$76))</f>
        <v/>
      </c>
      <c r="H85" s="45"/>
      <c r="L85" s="45"/>
      <c r="M85" s="45"/>
    </row>
    <row r="86" spans="1:13" ht="15" hidden="1" customHeight="1" outlineLevel="1" x14ac:dyDescent="0.35">
      <c r="A86" s="79" t="s">
        <v>325</v>
      </c>
      <c r="B86" s="58"/>
      <c r="C86" s="91"/>
      <c r="D86" s="91"/>
      <c r="E86" s="47"/>
      <c r="F86" s="40">
        <f>IF($C$76=0,"",IF(C86="[for completion]","",C86/$C$76))</f>
        <v>0</v>
      </c>
      <c r="G86" s="40" t="str">
        <f>IF($D$76=0,"",IF(D86="","",D86/$D$76))</f>
        <v/>
      </c>
      <c r="H86" s="45"/>
      <c r="L86" s="45"/>
      <c r="M86" s="45"/>
    </row>
    <row r="87" spans="1:13" ht="15" customHeight="1" collapsed="1" x14ac:dyDescent="0.35">
      <c r="A87" s="51"/>
      <c r="B87" s="53" t="s">
        <v>523</v>
      </c>
      <c r="C87" s="51" t="s">
        <v>865</v>
      </c>
      <c r="D87" s="51" t="s">
        <v>859</v>
      </c>
      <c r="E87" s="39"/>
      <c r="F87" s="52" t="s">
        <v>866</v>
      </c>
      <c r="G87" s="51" t="s">
        <v>860</v>
      </c>
      <c r="H87" s="45"/>
      <c r="L87" s="45"/>
      <c r="M87" s="45"/>
    </row>
    <row r="88" spans="1:13" ht="15" customHeight="1" x14ac:dyDescent="0.35">
      <c r="A88" s="79" t="s">
        <v>326</v>
      </c>
      <c r="B88" s="47" t="s">
        <v>80</v>
      </c>
      <c r="C88" s="97">
        <v>4.03</v>
      </c>
      <c r="D88" s="97" t="s">
        <v>184</v>
      </c>
      <c r="E88" s="38"/>
      <c r="F88" s="40"/>
      <c r="G88" s="40"/>
      <c r="H88" s="45"/>
      <c r="L88" s="45"/>
      <c r="M88" s="45"/>
    </row>
    <row r="89" spans="1:13" ht="15" customHeight="1" x14ac:dyDescent="0.35">
      <c r="B89" s="47"/>
      <c r="C89" s="91"/>
      <c r="D89" s="91"/>
      <c r="E89" s="38"/>
      <c r="F89" s="40"/>
      <c r="G89" s="40"/>
      <c r="H89" s="45"/>
      <c r="L89" s="45"/>
      <c r="M89" s="45"/>
    </row>
    <row r="90" spans="1:13" ht="15" customHeight="1" x14ac:dyDescent="0.35">
      <c r="A90" s="79" t="s">
        <v>327</v>
      </c>
      <c r="B90" s="47" t="s">
        <v>77</v>
      </c>
      <c r="C90" s="91"/>
      <c r="D90" s="91"/>
      <c r="E90" s="38"/>
      <c r="F90" s="40"/>
      <c r="G90" s="40"/>
      <c r="H90" s="45"/>
      <c r="L90" s="45"/>
      <c r="M90" s="45"/>
    </row>
    <row r="91" spans="1:13" ht="15" customHeight="1" x14ac:dyDescent="0.35">
      <c r="A91" s="79" t="s">
        <v>328</v>
      </c>
      <c r="B91" s="4" t="s">
        <v>11</v>
      </c>
      <c r="C91" s="91">
        <v>0</v>
      </c>
      <c r="D91" s="97" t="s">
        <v>184</v>
      </c>
      <c r="E91" s="4"/>
      <c r="F91" s="40">
        <f t="shared" ref="F91:F97" si="3">IF($C$98=0,"",IF(C91="[for completion]","",C91/$C$98))</f>
        <v>0</v>
      </c>
      <c r="G91" s="40" t="str">
        <f t="shared" ref="G91:G97" si="4">IF($D$98=0,"",IF(D91="[Mark as ND1 if not relevant]","",D91/$D$98))</f>
        <v/>
      </c>
      <c r="H91" s="45"/>
      <c r="L91" s="45"/>
      <c r="M91" s="45"/>
    </row>
    <row r="92" spans="1:13" ht="15" customHeight="1" x14ac:dyDescent="0.35">
      <c r="A92" s="79" t="s">
        <v>329</v>
      </c>
      <c r="B92" s="4" t="s">
        <v>5</v>
      </c>
      <c r="C92" s="91">
        <v>0</v>
      </c>
      <c r="D92" s="97" t="s">
        <v>184</v>
      </c>
      <c r="E92" s="4"/>
      <c r="F92" s="40">
        <f t="shared" si="3"/>
        <v>0</v>
      </c>
      <c r="G92" s="40" t="str">
        <f t="shared" si="4"/>
        <v/>
      </c>
      <c r="H92" s="45"/>
      <c r="L92" s="45"/>
      <c r="M92" s="45"/>
    </row>
    <row r="93" spans="1:13" ht="15" customHeight="1" x14ac:dyDescent="0.35">
      <c r="A93" s="79" t="s">
        <v>330</v>
      </c>
      <c r="B93" s="4" t="s">
        <v>6</v>
      </c>
      <c r="C93" s="91">
        <v>0</v>
      </c>
      <c r="D93" s="97" t="s">
        <v>184</v>
      </c>
      <c r="E93" s="4"/>
      <c r="F93" s="40">
        <f t="shared" si="3"/>
        <v>0</v>
      </c>
      <c r="G93" s="40" t="str">
        <f t="shared" si="4"/>
        <v/>
      </c>
      <c r="H93" s="45"/>
      <c r="L93" s="45"/>
      <c r="M93" s="45"/>
    </row>
    <row r="94" spans="1:13" ht="15" customHeight="1" x14ac:dyDescent="0.35">
      <c r="A94" s="79" t="s">
        <v>331</v>
      </c>
      <c r="B94" s="4" t="s">
        <v>7</v>
      </c>
      <c r="C94" s="91">
        <v>0</v>
      </c>
      <c r="D94" s="97" t="s">
        <v>184</v>
      </c>
      <c r="E94" s="4"/>
      <c r="F94" s="40">
        <f t="shared" si="3"/>
        <v>0</v>
      </c>
      <c r="G94" s="40" t="str">
        <f t="shared" si="4"/>
        <v/>
      </c>
      <c r="H94" s="45"/>
      <c r="L94" s="45"/>
      <c r="M94" s="45"/>
    </row>
    <row r="95" spans="1:13" ht="15" customHeight="1" x14ac:dyDescent="0.35">
      <c r="A95" s="79" t="s">
        <v>332</v>
      </c>
      <c r="B95" s="4" t="s">
        <v>8</v>
      </c>
      <c r="C95" s="91">
        <v>400000000</v>
      </c>
      <c r="D95" s="97" t="s">
        <v>184</v>
      </c>
      <c r="E95" s="4"/>
      <c r="F95" s="40">
        <f t="shared" si="3"/>
        <v>1</v>
      </c>
      <c r="G95" s="40" t="str">
        <f t="shared" si="4"/>
        <v/>
      </c>
      <c r="H95" s="45"/>
      <c r="L95" s="45"/>
      <c r="M95" s="45"/>
    </row>
    <row r="96" spans="1:13" ht="15" customHeight="1" x14ac:dyDescent="0.35">
      <c r="A96" s="79" t="s">
        <v>333</v>
      </c>
      <c r="B96" s="4" t="s">
        <v>9</v>
      </c>
      <c r="C96" s="91">
        <v>0</v>
      </c>
      <c r="D96" s="97" t="s">
        <v>184</v>
      </c>
      <c r="E96" s="4"/>
      <c r="F96" s="40">
        <f t="shared" si="3"/>
        <v>0</v>
      </c>
      <c r="G96" s="40" t="str">
        <f t="shared" si="4"/>
        <v/>
      </c>
      <c r="H96" s="45"/>
      <c r="L96" s="45"/>
      <c r="M96" s="45"/>
    </row>
    <row r="97" spans="1:14" ht="15" customHeight="1" x14ac:dyDescent="0.35">
      <c r="A97" s="79" t="s">
        <v>334</v>
      </c>
      <c r="B97" s="4" t="s">
        <v>10</v>
      </c>
      <c r="C97" s="91">
        <v>0</v>
      </c>
      <c r="D97" s="97" t="s">
        <v>184</v>
      </c>
      <c r="E97" s="4"/>
      <c r="F97" s="40">
        <f t="shared" si="3"/>
        <v>0</v>
      </c>
      <c r="G97" s="40" t="str">
        <f t="shared" si="4"/>
        <v/>
      </c>
      <c r="H97" s="45"/>
      <c r="L97" s="45"/>
      <c r="M97" s="45"/>
    </row>
    <row r="98" spans="1:14" ht="15" customHeight="1" x14ac:dyDescent="0.35">
      <c r="A98" s="79" t="s">
        <v>335</v>
      </c>
      <c r="B98" s="5" t="s">
        <v>1</v>
      </c>
      <c r="C98" s="91">
        <f>SUM(C91:C97)</f>
        <v>400000000</v>
      </c>
      <c r="D98" s="91">
        <f>SUM(D91:D97)</f>
        <v>0</v>
      </c>
      <c r="E98" s="47"/>
      <c r="F98" s="40">
        <f>SUM(F91:F97)</f>
        <v>1</v>
      </c>
      <c r="G98" s="40">
        <f>SUM(G91:G97)</f>
        <v>0</v>
      </c>
      <c r="H98" s="45"/>
      <c r="L98" s="45"/>
      <c r="M98" s="45"/>
    </row>
    <row r="99" spans="1:14" ht="15" hidden="1" customHeight="1" outlineLevel="1" x14ac:dyDescent="0.35">
      <c r="A99" s="79" t="s">
        <v>336</v>
      </c>
      <c r="B99" s="58" t="s">
        <v>39</v>
      </c>
      <c r="C99" s="91">
        <v>0</v>
      </c>
      <c r="D99" s="91">
        <v>0</v>
      </c>
      <c r="E99" s="47"/>
      <c r="F99" s="40">
        <f>IF($C$98=0,"",IF(C99="[for completion]","",C99/$C$98))</f>
        <v>0</v>
      </c>
      <c r="G99" s="40" t="str">
        <f>IF($D$98=0,"",IF(D99="[for completion]","",D99/$D$98))</f>
        <v/>
      </c>
      <c r="H99" s="45"/>
      <c r="L99" s="45"/>
      <c r="M99" s="45"/>
    </row>
    <row r="100" spans="1:14" ht="15" hidden="1" customHeight="1" outlineLevel="1" x14ac:dyDescent="0.35">
      <c r="A100" s="79" t="s">
        <v>337</v>
      </c>
      <c r="B100" s="58" t="s">
        <v>40</v>
      </c>
      <c r="C100" s="91">
        <v>0</v>
      </c>
      <c r="D100" s="91">
        <v>0</v>
      </c>
      <c r="E100" s="47"/>
      <c r="F100" s="40">
        <f>IF($C$98=0,"",IF(C100="[for completion]","",C100/$C$98))</f>
        <v>0</v>
      </c>
      <c r="G100" s="40" t="str">
        <f>IF($D$98=0,"",IF(D100="[for completion]","",D100/$D$98))</f>
        <v/>
      </c>
      <c r="H100" s="45"/>
      <c r="L100" s="45"/>
      <c r="M100" s="45"/>
    </row>
    <row r="101" spans="1:14" ht="15" hidden="1" customHeight="1" outlineLevel="1" x14ac:dyDescent="0.35">
      <c r="A101" s="79" t="s">
        <v>338</v>
      </c>
      <c r="B101" s="58" t="s">
        <v>41</v>
      </c>
      <c r="C101" s="91">
        <v>0</v>
      </c>
      <c r="D101" s="91">
        <v>0</v>
      </c>
      <c r="E101" s="47"/>
      <c r="F101" s="40">
        <f>IF($C$98=0,"",IF(C101="[for completion]","",C101/$C$98))</f>
        <v>0</v>
      </c>
      <c r="G101" s="40" t="str">
        <f>IF($D$98=0,"",IF(D101="[for completion]","",D101/$D$98))</f>
        <v/>
      </c>
      <c r="H101" s="45"/>
      <c r="L101" s="45"/>
      <c r="M101" s="45"/>
    </row>
    <row r="102" spans="1:14" ht="15" hidden="1" customHeight="1" outlineLevel="1" x14ac:dyDescent="0.35">
      <c r="A102" s="79" t="s">
        <v>339</v>
      </c>
      <c r="B102" s="58" t="s">
        <v>43</v>
      </c>
      <c r="C102" s="91">
        <v>0</v>
      </c>
      <c r="D102" s="91">
        <v>0</v>
      </c>
      <c r="E102" s="47"/>
      <c r="F102" s="40">
        <f>IF($C$98=0,"",IF(C102="[for completion]","",C102/$C$98))</f>
        <v>0</v>
      </c>
      <c r="G102" s="40" t="str">
        <f>IF($D$98=0,"",IF(D102="[for completion]","",D102/$D$98))</f>
        <v/>
      </c>
      <c r="H102" s="45"/>
      <c r="L102" s="45"/>
      <c r="M102" s="45"/>
    </row>
    <row r="103" spans="1:14" ht="15" hidden="1" customHeight="1" outlineLevel="1" x14ac:dyDescent="0.35">
      <c r="A103" s="79" t="s">
        <v>340</v>
      </c>
      <c r="B103" s="58" t="s">
        <v>44</v>
      </c>
      <c r="C103" s="91">
        <v>0</v>
      </c>
      <c r="D103" s="91">
        <v>0</v>
      </c>
      <c r="E103" s="47"/>
      <c r="F103" s="40">
        <f>IF($C$98=0,"",IF(C103="[for completion]","",C103/$C$98))</f>
        <v>0</v>
      </c>
      <c r="G103" s="40" t="str">
        <f>IF($D$98=0,"",IF(D103="[for completion]","",D103/$D$98))</f>
        <v/>
      </c>
      <c r="H103" s="45"/>
      <c r="L103" s="45"/>
      <c r="M103" s="45"/>
    </row>
    <row r="104" spans="1:14" ht="15" hidden="1" customHeight="1" outlineLevel="1" x14ac:dyDescent="0.35">
      <c r="A104" s="79" t="s">
        <v>341</v>
      </c>
      <c r="B104" s="58"/>
      <c r="C104" s="91"/>
      <c r="D104" s="91"/>
      <c r="E104" s="47"/>
      <c r="F104" s="40"/>
      <c r="G104" s="40"/>
      <c r="H104" s="45"/>
      <c r="L104" s="45"/>
      <c r="M104" s="45"/>
    </row>
    <row r="105" spans="1:14" ht="15" hidden="1" customHeight="1" outlineLevel="1" x14ac:dyDescent="0.35">
      <c r="A105" s="79" t="s">
        <v>342</v>
      </c>
      <c r="B105" s="58"/>
      <c r="C105" s="91"/>
      <c r="D105" s="91"/>
      <c r="E105" s="47"/>
      <c r="F105" s="40"/>
      <c r="G105" s="40"/>
      <c r="H105" s="45"/>
      <c r="L105" s="45"/>
      <c r="M105" s="45"/>
    </row>
    <row r="106" spans="1:14" ht="15" hidden="1" customHeight="1" outlineLevel="1" x14ac:dyDescent="0.35">
      <c r="A106" s="79" t="s">
        <v>343</v>
      </c>
      <c r="B106" s="5"/>
      <c r="C106" s="91"/>
      <c r="D106" s="91"/>
      <c r="E106" s="47"/>
      <c r="F106" s="40">
        <f>IF($C$98=0,"",IF(C106="[for completion]","",C106/$C$98))</f>
        <v>0</v>
      </c>
      <c r="G106" s="40" t="str">
        <f>IF($D$98=0,"",IF(D106="[for completion]","",D106/$D$98))</f>
        <v/>
      </c>
      <c r="H106" s="45"/>
      <c r="L106" s="45"/>
      <c r="M106" s="45"/>
    </row>
    <row r="107" spans="1:14" ht="15" hidden="1" customHeight="1" outlineLevel="1" x14ac:dyDescent="0.35">
      <c r="A107" s="79" t="s">
        <v>344</v>
      </c>
      <c r="B107" s="58"/>
      <c r="C107" s="91"/>
      <c r="D107" s="91"/>
      <c r="E107" s="47"/>
      <c r="F107" s="40">
        <f>IF($C$98=0,"",IF(C107="[for completion]","",C107/$C$98))</f>
        <v>0</v>
      </c>
      <c r="G107" s="40" t="str">
        <f>IF($D$98=0,"",IF(D107="[for completion]","",D107/$D$98))</f>
        <v/>
      </c>
      <c r="H107" s="45"/>
      <c r="L107" s="45"/>
      <c r="M107" s="45"/>
    </row>
    <row r="108" spans="1:14" ht="15" hidden="1" customHeight="1" outlineLevel="1" x14ac:dyDescent="0.35">
      <c r="A108" s="79" t="s">
        <v>345</v>
      </c>
      <c r="B108" s="58"/>
      <c r="C108" s="91"/>
      <c r="D108" s="91"/>
      <c r="E108" s="47"/>
      <c r="F108" s="40">
        <f>IF($C$98=0,"",IF(C108="[for completion]","",C108/$C$98))</f>
        <v>0</v>
      </c>
      <c r="G108" s="40" t="str">
        <f>IF($D$98=0,"",IF(D108="[for completion]","",D108/$D$98))</f>
        <v/>
      </c>
      <c r="H108" s="45"/>
      <c r="L108" s="45"/>
      <c r="M108" s="45"/>
    </row>
    <row r="109" spans="1:14" ht="15" customHeight="1" collapsed="1" x14ac:dyDescent="0.35">
      <c r="A109" s="51"/>
      <c r="B109" s="53" t="s">
        <v>524</v>
      </c>
      <c r="C109" s="52" t="s">
        <v>82</v>
      </c>
      <c r="D109" s="52" t="s">
        <v>83</v>
      </c>
      <c r="E109" s="39"/>
      <c r="F109" s="52" t="s">
        <v>84</v>
      </c>
      <c r="G109" s="52" t="s">
        <v>85</v>
      </c>
      <c r="H109" s="45"/>
      <c r="L109" s="45"/>
      <c r="M109" s="45"/>
    </row>
    <row r="110" spans="1:14" s="1" customFormat="1" ht="15" customHeight="1" x14ac:dyDescent="0.35">
      <c r="A110" s="79" t="s">
        <v>346</v>
      </c>
      <c r="B110" s="47" t="s">
        <v>54</v>
      </c>
      <c r="C110" s="91">
        <v>0</v>
      </c>
      <c r="D110" s="91" t="s">
        <v>184</v>
      </c>
      <c r="E110" s="40"/>
      <c r="F110" s="40">
        <f>IF($C$125=0,"",IF(C110="[for completion]","",C110/$C$125))</f>
        <v>0</v>
      </c>
      <c r="G110" s="40" t="str">
        <f t="shared" ref="G110:G124" si="5">IF($D$125=0,"",IF(D110="ND1","",D110/$D$125))</f>
        <v/>
      </c>
      <c r="H110" s="45"/>
      <c r="I110" s="46"/>
      <c r="J110" s="46"/>
      <c r="K110" s="46"/>
      <c r="L110" s="45"/>
      <c r="M110" s="45"/>
      <c r="N110" s="45"/>
    </row>
    <row r="111" spans="1:14" s="1" customFormat="1" ht="15" customHeight="1" x14ac:dyDescent="0.35">
      <c r="A111" s="79" t="s">
        <v>347</v>
      </c>
      <c r="B111" s="47" t="s">
        <v>22</v>
      </c>
      <c r="C111" s="91">
        <v>0</v>
      </c>
      <c r="D111" s="91" t="s">
        <v>184</v>
      </c>
      <c r="E111" s="40"/>
      <c r="F111" s="40">
        <f>IF($C$125=0,"",IF(C111="[for completion]","",C111/$C$125))</f>
        <v>0</v>
      </c>
      <c r="G111" s="40" t="str">
        <f t="shared" si="5"/>
        <v/>
      </c>
      <c r="H111" s="45"/>
      <c r="I111" s="46"/>
      <c r="J111" s="46"/>
      <c r="K111" s="46"/>
      <c r="L111" s="45"/>
      <c r="M111" s="45"/>
      <c r="N111" s="45"/>
    </row>
    <row r="112" spans="1:14" s="1" customFormat="1" ht="15" customHeight="1" x14ac:dyDescent="0.35">
      <c r="A112" s="79" t="s">
        <v>348</v>
      </c>
      <c r="B112" s="47" t="s">
        <v>896</v>
      </c>
      <c r="C112" s="91">
        <v>2993376104.3499999</v>
      </c>
      <c r="D112" s="91">
        <f>C112 - 0</f>
        <v>2993376104.3499999</v>
      </c>
      <c r="E112" s="40"/>
      <c r="F112" s="40">
        <f>IF($C$125=0,"",IF(C112="[for completion]","",C112/$C$125))</f>
        <v>1</v>
      </c>
      <c r="G112" s="40">
        <f t="shared" si="5"/>
        <v>1</v>
      </c>
      <c r="H112" s="45"/>
      <c r="I112" s="46"/>
      <c r="J112" s="46"/>
      <c r="K112" s="46"/>
      <c r="L112" s="45"/>
      <c r="M112" s="45"/>
      <c r="N112" s="45"/>
    </row>
    <row r="113" spans="1:14" s="1" customFormat="1" ht="15" customHeight="1" x14ac:dyDescent="0.35">
      <c r="A113" s="79" t="s">
        <v>349</v>
      </c>
      <c r="B113" s="75" t="s">
        <v>858</v>
      </c>
      <c r="C113" s="91">
        <v>0</v>
      </c>
      <c r="D113" s="91" t="s">
        <v>184</v>
      </c>
      <c r="E113" s="40"/>
      <c r="F113" s="40">
        <f t="shared" ref="F113:F124" si="6">IF($C$125=0,"",IF(C113="ND1","",C113/$C$125))</f>
        <v>0</v>
      </c>
      <c r="G113" s="40" t="str">
        <f t="shared" si="5"/>
        <v/>
      </c>
      <c r="H113" s="45"/>
      <c r="I113" s="46"/>
      <c r="J113" s="46"/>
      <c r="K113" s="46"/>
      <c r="L113" s="45"/>
      <c r="M113" s="45"/>
      <c r="N113" s="45"/>
    </row>
    <row r="114" spans="1:14" s="1" customFormat="1" ht="15" customHeight="1" x14ac:dyDescent="0.35">
      <c r="A114" s="79" t="s">
        <v>350</v>
      </c>
      <c r="B114" s="47" t="s">
        <v>23</v>
      </c>
      <c r="C114" s="91">
        <v>0</v>
      </c>
      <c r="D114" s="91" t="s">
        <v>184</v>
      </c>
      <c r="E114" s="40"/>
      <c r="F114" s="40">
        <f t="shared" si="6"/>
        <v>0</v>
      </c>
      <c r="G114" s="40" t="str">
        <f t="shared" si="5"/>
        <v/>
      </c>
      <c r="H114" s="45"/>
      <c r="I114" s="46"/>
      <c r="J114" s="46"/>
      <c r="K114" s="46"/>
      <c r="L114" s="45"/>
      <c r="M114" s="45"/>
      <c r="N114" s="45"/>
    </row>
    <row r="115" spans="1:14" s="1" customFormat="1" ht="15" customHeight="1" x14ac:dyDescent="0.35">
      <c r="A115" s="79" t="s">
        <v>351</v>
      </c>
      <c r="B115" s="47" t="s">
        <v>24</v>
      </c>
      <c r="C115" s="91">
        <v>0</v>
      </c>
      <c r="D115" s="91" t="s">
        <v>184</v>
      </c>
      <c r="E115" s="47"/>
      <c r="F115" s="40">
        <f t="shared" si="6"/>
        <v>0</v>
      </c>
      <c r="G115" s="40" t="str">
        <f t="shared" si="5"/>
        <v/>
      </c>
      <c r="H115" s="45"/>
      <c r="I115" s="46"/>
      <c r="J115" s="46"/>
      <c r="K115" s="46"/>
      <c r="L115" s="45"/>
      <c r="M115" s="45"/>
      <c r="N115" s="45"/>
    </row>
    <row r="116" spans="1:14" ht="15" customHeight="1" x14ac:dyDescent="0.35">
      <c r="A116" s="79" t="s">
        <v>352</v>
      </c>
      <c r="B116" s="47" t="s">
        <v>25</v>
      </c>
      <c r="C116" s="91">
        <v>0</v>
      </c>
      <c r="D116" s="91" t="s">
        <v>184</v>
      </c>
      <c r="E116" s="47"/>
      <c r="F116" s="40">
        <f t="shared" si="6"/>
        <v>0</v>
      </c>
      <c r="G116" s="40" t="str">
        <f t="shared" si="5"/>
        <v/>
      </c>
      <c r="H116" s="45"/>
      <c r="L116" s="45"/>
      <c r="M116" s="45"/>
    </row>
    <row r="117" spans="1:14" ht="15" customHeight="1" x14ac:dyDescent="0.35">
      <c r="A117" s="79" t="s">
        <v>353</v>
      </c>
      <c r="B117" s="47" t="s">
        <v>134</v>
      </c>
      <c r="C117" s="91">
        <v>0</v>
      </c>
      <c r="D117" s="91" t="s">
        <v>184</v>
      </c>
      <c r="E117" s="47"/>
      <c r="F117" s="40">
        <f t="shared" si="6"/>
        <v>0</v>
      </c>
      <c r="G117" s="40" t="str">
        <f t="shared" si="5"/>
        <v/>
      </c>
      <c r="H117" s="45"/>
      <c r="L117" s="45"/>
      <c r="M117" s="45"/>
    </row>
    <row r="118" spans="1:14" ht="15" customHeight="1" x14ac:dyDescent="0.35">
      <c r="A118" s="79" t="s">
        <v>354</v>
      </c>
      <c r="B118" s="47" t="s">
        <v>78</v>
      </c>
      <c r="C118" s="91">
        <v>0</v>
      </c>
      <c r="D118" s="91" t="s">
        <v>184</v>
      </c>
      <c r="E118" s="47"/>
      <c r="F118" s="40">
        <f t="shared" si="6"/>
        <v>0</v>
      </c>
      <c r="G118" s="40" t="str">
        <f t="shared" si="5"/>
        <v/>
      </c>
      <c r="H118" s="45"/>
      <c r="L118" s="45"/>
      <c r="M118" s="45"/>
    </row>
    <row r="119" spans="1:14" ht="15" customHeight="1" x14ac:dyDescent="0.35">
      <c r="A119" s="79" t="s">
        <v>355</v>
      </c>
      <c r="B119" s="47" t="s">
        <v>75</v>
      </c>
      <c r="C119" s="91">
        <v>0</v>
      </c>
      <c r="D119" s="91" t="s">
        <v>184</v>
      </c>
      <c r="E119" s="47"/>
      <c r="F119" s="40">
        <f t="shared" si="6"/>
        <v>0</v>
      </c>
      <c r="G119" s="40" t="str">
        <f t="shared" si="5"/>
        <v/>
      </c>
      <c r="H119" s="45"/>
      <c r="L119" s="45"/>
      <c r="M119" s="45"/>
    </row>
    <row r="120" spans="1:14" ht="15" customHeight="1" x14ac:dyDescent="0.35">
      <c r="A120" s="79" t="s">
        <v>356</v>
      </c>
      <c r="B120" s="47" t="s">
        <v>79</v>
      </c>
      <c r="C120" s="91">
        <v>0</v>
      </c>
      <c r="D120" s="91" t="s">
        <v>184</v>
      </c>
      <c r="E120" s="47"/>
      <c r="F120" s="40">
        <f t="shared" si="6"/>
        <v>0</v>
      </c>
      <c r="G120" s="40" t="str">
        <f t="shared" si="5"/>
        <v/>
      </c>
      <c r="H120" s="45"/>
      <c r="L120" s="45"/>
      <c r="M120" s="45"/>
    </row>
    <row r="121" spans="1:14" ht="15" customHeight="1" x14ac:dyDescent="0.35">
      <c r="A121" s="79" t="s">
        <v>357</v>
      </c>
      <c r="B121" s="47" t="s">
        <v>133</v>
      </c>
      <c r="C121" s="91">
        <v>0</v>
      </c>
      <c r="D121" s="91" t="s">
        <v>184</v>
      </c>
      <c r="E121" s="47"/>
      <c r="F121" s="40">
        <f t="shared" si="6"/>
        <v>0</v>
      </c>
      <c r="G121" s="40" t="str">
        <f t="shared" si="5"/>
        <v/>
      </c>
      <c r="H121" s="45"/>
      <c r="L121" s="45"/>
      <c r="M121" s="45"/>
    </row>
    <row r="122" spans="1:14" ht="15" customHeight="1" x14ac:dyDescent="0.35">
      <c r="A122" s="79" t="s">
        <v>358</v>
      </c>
      <c r="B122" s="47" t="s">
        <v>38</v>
      </c>
      <c r="C122" s="91">
        <v>0</v>
      </c>
      <c r="D122" s="91" t="s">
        <v>184</v>
      </c>
      <c r="E122" s="47"/>
      <c r="F122" s="40">
        <f t="shared" si="6"/>
        <v>0</v>
      </c>
      <c r="G122" s="40" t="str">
        <f t="shared" si="5"/>
        <v/>
      </c>
      <c r="H122" s="45"/>
      <c r="L122" s="45"/>
      <c r="M122" s="45"/>
    </row>
    <row r="123" spans="1:14" ht="15" customHeight="1" x14ac:dyDescent="0.35">
      <c r="A123" s="79" t="s">
        <v>359</v>
      </c>
      <c r="B123" s="47" t="s">
        <v>76</v>
      </c>
      <c r="C123" s="91">
        <v>0</v>
      </c>
      <c r="D123" s="91" t="s">
        <v>184</v>
      </c>
      <c r="E123" s="47"/>
      <c r="F123" s="40">
        <f t="shared" si="6"/>
        <v>0</v>
      </c>
      <c r="G123" s="40" t="str">
        <f t="shared" si="5"/>
        <v/>
      </c>
      <c r="H123" s="45"/>
      <c r="L123" s="45"/>
      <c r="M123" s="45"/>
    </row>
    <row r="124" spans="1:14" ht="15" customHeight="1" x14ac:dyDescent="0.35">
      <c r="A124" s="79" t="s">
        <v>360</v>
      </c>
      <c r="B124" s="47" t="s">
        <v>2</v>
      </c>
      <c r="C124" s="91">
        <v>0</v>
      </c>
      <c r="D124" s="91" t="s">
        <v>184</v>
      </c>
      <c r="E124" s="47"/>
      <c r="F124" s="40">
        <f t="shared" si="6"/>
        <v>0</v>
      </c>
      <c r="G124" s="40" t="str">
        <f t="shared" si="5"/>
        <v/>
      </c>
      <c r="H124" s="45"/>
      <c r="L124" s="45"/>
      <c r="M124" s="45"/>
    </row>
    <row r="125" spans="1:14" ht="15" customHeight="1" x14ac:dyDescent="0.35">
      <c r="A125" s="79" t="s">
        <v>361</v>
      </c>
      <c r="B125" s="5" t="s">
        <v>1</v>
      </c>
      <c r="C125" s="91">
        <f>SUM(C110:C124)</f>
        <v>2993376104.3499999</v>
      </c>
      <c r="D125" s="91">
        <f>SUM(D110:D124)</f>
        <v>2993376104.3499999</v>
      </c>
      <c r="E125" s="47"/>
      <c r="F125" s="40">
        <f>SUM(F110:F124)</f>
        <v>1</v>
      </c>
      <c r="G125" s="40">
        <f>SUM(G110:G124)</f>
        <v>1</v>
      </c>
      <c r="H125" s="45"/>
      <c r="L125" s="45"/>
      <c r="M125" s="45"/>
    </row>
    <row r="126" spans="1:14" ht="15" hidden="1" customHeight="1" outlineLevel="1" x14ac:dyDescent="0.35">
      <c r="A126" s="79" t="s">
        <v>907</v>
      </c>
      <c r="B126" s="60" t="s">
        <v>153</v>
      </c>
      <c r="C126" s="91"/>
      <c r="D126" s="91"/>
      <c r="E126" s="75"/>
      <c r="F126" s="40" t="str">
        <f t="shared" ref="F126:F134" si="7">IF($C$125=0,"",IF(C126="","",C126/$C$125))</f>
        <v/>
      </c>
      <c r="G126" s="40" t="str">
        <f t="shared" ref="G126:G134" si="8">IF($D$125=0,"",IF(D126="","",D126/$D$125))</f>
        <v/>
      </c>
      <c r="H126" s="45"/>
      <c r="I126" s="79"/>
      <c r="J126" s="79"/>
      <c r="K126" s="79"/>
      <c r="L126" s="45"/>
      <c r="M126" s="45"/>
    </row>
    <row r="127" spans="1:14" ht="15" hidden="1" customHeight="1" outlineLevel="1" x14ac:dyDescent="0.35">
      <c r="A127" s="79" t="s">
        <v>908</v>
      </c>
      <c r="B127" s="60" t="s">
        <v>153</v>
      </c>
      <c r="C127" s="91"/>
      <c r="D127" s="91"/>
      <c r="E127" s="75"/>
      <c r="F127" s="40" t="str">
        <f t="shared" si="7"/>
        <v/>
      </c>
      <c r="G127" s="40" t="str">
        <f t="shared" si="8"/>
        <v/>
      </c>
      <c r="H127" s="45"/>
      <c r="I127" s="79"/>
      <c r="J127" s="79"/>
      <c r="K127" s="79"/>
      <c r="L127" s="45"/>
      <c r="M127" s="45"/>
    </row>
    <row r="128" spans="1:14" ht="15" hidden="1" customHeight="1" outlineLevel="1" x14ac:dyDescent="0.35">
      <c r="A128" s="79" t="s">
        <v>909</v>
      </c>
      <c r="B128" s="60" t="s">
        <v>153</v>
      </c>
      <c r="C128" s="91"/>
      <c r="D128" s="91"/>
      <c r="E128" s="75"/>
      <c r="F128" s="40" t="str">
        <f t="shared" si="7"/>
        <v/>
      </c>
      <c r="G128" s="40" t="str">
        <f t="shared" si="8"/>
        <v/>
      </c>
      <c r="H128" s="45"/>
      <c r="I128" s="79"/>
      <c r="J128" s="79"/>
      <c r="K128" s="79"/>
      <c r="L128" s="45"/>
      <c r="M128" s="45"/>
    </row>
    <row r="129" spans="1:14" ht="15" hidden="1" customHeight="1" outlineLevel="1" x14ac:dyDescent="0.35">
      <c r="A129" s="79" t="s">
        <v>910</v>
      </c>
      <c r="B129" s="60" t="s">
        <v>153</v>
      </c>
      <c r="C129" s="91"/>
      <c r="D129" s="91"/>
      <c r="E129" s="75"/>
      <c r="F129" s="40" t="str">
        <f t="shared" si="7"/>
        <v/>
      </c>
      <c r="G129" s="40" t="str">
        <f t="shared" si="8"/>
        <v/>
      </c>
      <c r="H129" s="45"/>
      <c r="I129" s="79"/>
      <c r="J129" s="79"/>
      <c r="K129" s="79"/>
      <c r="L129" s="45"/>
      <c r="M129" s="45"/>
    </row>
    <row r="130" spans="1:14" ht="15" hidden="1" customHeight="1" outlineLevel="1" x14ac:dyDescent="0.35">
      <c r="A130" s="79" t="s">
        <v>911</v>
      </c>
      <c r="B130" s="60" t="s">
        <v>153</v>
      </c>
      <c r="C130" s="91"/>
      <c r="D130" s="91"/>
      <c r="E130" s="75"/>
      <c r="F130" s="40" t="str">
        <f t="shared" si="7"/>
        <v/>
      </c>
      <c r="G130" s="40" t="str">
        <f t="shared" si="8"/>
        <v/>
      </c>
      <c r="H130" s="45"/>
      <c r="I130" s="79"/>
      <c r="J130" s="79"/>
      <c r="K130" s="79"/>
      <c r="L130" s="45"/>
      <c r="M130" s="45"/>
    </row>
    <row r="131" spans="1:14" ht="15" hidden="1" customHeight="1" outlineLevel="1" x14ac:dyDescent="0.35">
      <c r="A131" s="79" t="s">
        <v>912</v>
      </c>
      <c r="B131" s="60" t="s">
        <v>153</v>
      </c>
      <c r="C131" s="91"/>
      <c r="D131" s="91"/>
      <c r="E131" s="75"/>
      <c r="F131" s="40" t="str">
        <f t="shared" si="7"/>
        <v/>
      </c>
      <c r="G131" s="40" t="str">
        <f t="shared" si="8"/>
        <v/>
      </c>
      <c r="H131" s="45"/>
      <c r="I131" s="79"/>
      <c r="J131" s="79"/>
      <c r="K131" s="79"/>
      <c r="L131" s="45"/>
      <c r="M131" s="45"/>
    </row>
    <row r="132" spans="1:14" ht="15" hidden="1" customHeight="1" outlineLevel="1" x14ac:dyDescent="0.35">
      <c r="A132" s="79" t="s">
        <v>913</v>
      </c>
      <c r="B132" s="60" t="s">
        <v>153</v>
      </c>
      <c r="C132" s="91"/>
      <c r="D132" s="91"/>
      <c r="E132" s="75"/>
      <c r="F132" s="40" t="str">
        <f t="shared" si="7"/>
        <v/>
      </c>
      <c r="G132" s="40" t="str">
        <f t="shared" si="8"/>
        <v/>
      </c>
      <c r="H132" s="45"/>
      <c r="I132" s="79"/>
      <c r="J132" s="79"/>
      <c r="K132" s="79"/>
      <c r="L132" s="45"/>
      <c r="M132" s="45"/>
    </row>
    <row r="133" spans="1:14" ht="15" hidden="1" customHeight="1" outlineLevel="1" x14ac:dyDescent="0.35">
      <c r="A133" s="79" t="s">
        <v>914</v>
      </c>
      <c r="B133" s="60" t="s">
        <v>153</v>
      </c>
      <c r="C133" s="91"/>
      <c r="D133" s="91"/>
      <c r="E133" s="75"/>
      <c r="F133" s="40" t="str">
        <f t="shared" si="7"/>
        <v/>
      </c>
      <c r="G133" s="40" t="str">
        <f t="shared" si="8"/>
        <v/>
      </c>
      <c r="H133" s="45"/>
      <c r="I133" s="79"/>
      <c r="J133" s="79"/>
      <c r="K133" s="79"/>
      <c r="L133" s="45"/>
      <c r="M133" s="45"/>
    </row>
    <row r="134" spans="1:14" ht="15" hidden="1" customHeight="1" outlineLevel="1" x14ac:dyDescent="0.35">
      <c r="A134" s="79" t="s">
        <v>915</v>
      </c>
      <c r="B134" s="60" t="s">
        <v>153</v>
      </c>
      <c r="C134" s="91"/>
      <c r="D134" s="91"/>
      <c r="E134" s="44"/>
      <c r="F134" s="40" t="str">
        <f t="shared" si="7"/>
        <v/>
      </c>
      <c r="G134" s="40" t="str">
        <f t="shared" si="8"/>
        <v/>
      </c>
      <c r="H134" s="45"/>
      <c r="I134" s="79"/>
      <c r="J134" s="79"/>
      <c r="K134" s="79"/>
      <c r="L134" s="45"/>
      <c r="M134" s="45"/>
    </row>
    <row r="135" spans="1:14" ht="15" customHeight="1" collapsed="1" x14ac:dyDescent="0.35">
      <c r="A135" s="51"/>
      <c r="B135" s="53" t="s">
        <v>525</v>
      </c>
      <c r="C135" s="52" t="s">
        <v>82</v>
      </c>
      <c r="D135" s="52" t="s">
        <v>83</v>
      </c>
      <c r="E135" s="39"/>
      <c r="F135" s="52" t="s">
        <v>84</v>
      </c>
      <c r="G135" s="52" t="s">
        <v>85</v>
      </c>
      <c r="H135" s="45"/>
      <c r="L135" s="45"/>
      <c r="M135" s="45"/>
    </row>
    <row r="136" spans="1:14" s="1" customFormat="1" ht="15" customHeight="1" x14ac:dyDescent="0.35">
      <c r="A136" s="79" t="s">
        <v>362</v>
      </c>
      <c r="B136" s="47" t="s">
        <v>54</v>
      </c>
      <c r="C136" s="91">
        <v>0</v>
      </c>
      <c r="D136" s="91" t="s">
        <v>184</v>
      </c>
      <c r="E136" s="40"/>
      <c r="F136" s="40">
        <f t="shared" ref="F136:F141" si="9">IF($C$151=0,"",IF(C136="ND1","",C136/$C$151))</f>
        <v>0</v>
      </c>
      <c r="G136" s="40" t="str">
        <f t="shared" ref="G136:G150" si="10">IF($D$151=0,"",IF(D136="ND1","",D136/$D$151))</f>
        <v/>
      </c>
      <c r="H136" s="45"/>
      <c r="I136" s="46"/>
      <c r="J136" s="46"/>
      <c r="K136" s="46"/>
      <c r="L136" s="45"/>
      <c r="M136" s="45"/>
      <c r="N136" s="45"/>
    </row>
    <row r="137" spans="1:14" s="1" customFormat="1" ht="15" customHeight="1" x14ac:dyDescent="0.35">
      <c r="A137" s="79" t="s">
        <v>363</v>
      </c>
      <c r="B137" s="47" t="s">
        <v>22</v>
      </c>
      <c r="C137" s="91">
        <v>0</v>
      </c>
      <c r="D137" s="91" t="s">
        <v>184</v>
      </c>
      <c r="E137" s="40"/>
      <c r="F137" s="40">
        <f t="shared" si="9"/>
        <v>0</v>
      </c>
      <c r="G137" s="40" t="str">
        <f t="shared" si="10"/>
        <v/>
      </c>
      <c r="H137" s="45"/>
      <c r="I137" s="46"/>
      <c r="J137" s="46"/>
      <c r="K137" s="46"/>
      <c r="L137" s="45"/>
      <c r="M137" s="45"/>
      <c r="N137" s="45"/>
    </row>
    <row r="138" spans="1:14" s="1" customFormat="1" ht="15" customHeight="1" x14ac:dyDescent="0.35">
      <c r="A138" s="79" t="s">
        <v>364</v>
      </c>
      <c r="B138" s="47" t="s">
        <v>896</v>
      </c>
      <c r="C138" s="91">
        <v>400000000</v>
      </c>
      <c r="D138" s="91">
        <f>C138 - 0</f>
        <v>400000000</v>
      </c>
      <c r="E138" s="40"/>
      <c r="F138" s="40">
        <f t="shared" si="9"/>
        <v>1</v>
      </c>
      <c r="G138" s="40">
        <f t="shared" si="10"/>
        <v>1</v>
      </c>
      <c r="H138" s="45"/>
      <c r="I138" s="46"/>
      <c r="J138" s="46"/>
      <c r="K138" s="46"/>
      <c r="L138" s="45"/>
      <c r="M138" s="45"/>
      <c r="N138" s="45"/>
    </row>
    <row r="139" spans="1:14" s="1" customFormat="1" ht="15" customHeight="1" x14ac:dyDescent="0.35">
      <c r="A139" s="79" t="s">
        <v>365</v>
      </c>
      <c r="B139" s="75" t="s">
        <v>858</v>
      </c>
      <c r="C139" s="91">
        <v>0</v>
      </c>
      <c r="D139" s="91" t="s">
        <v>184</v>
      </c>
      <c r="E139" s="40"/>
      <c r="F139" s="40">
        <f t="shared" si="9"/>
        <v>0</v>
      </c>
      <c r="G139" s="40" t="str">
        <f t="shared" si="10"/>
        <v/>
      </c>
      <c r="H139" s="45"/>
      <c r="I139" s="46"/>
      <c r="J139" s="46"/>
      <c r="K139" s="46"/>
      <c r="L139" s="45"/>
      <c r="M139" s="45"/>
      <c r="N139" s="45"/>
    </row>
    <row r="140" spans="1:14" s="1" customFormat="1" ht="15" customHeight="1" x14ac:dyDescent="0.35">
      <c r="A140" s="79" t="s">
        <v>366</v>
      </c>
      <c r="B140" s="47" t="s">
        <v>23</v>
      </c>
      <c r="C140" s="91">
        <v>0</v>
      </c>
      <c r="D140" s="91" t="s">
        <v>184</v>
      </c>
      <c r="E140" s="40"/>
      <c r="F140" s="40">
        <f t="shared" si="9"/>
        <v>0</v>
      </c>
      <c r="G140" s="40" t="str">
        <f t="shared" si="10"/>
        <v/>
      </c>
      <c r="H140" s="45"/>
      <c r="I140" s="46"/>
      <c r="J140" s="46"/>
      <c r="K140" s="46"/>
      <c r="L140" s="45"/>
      <c r="M140" s="45"/>
      <c r="N140" s="45"/>
    </row>
    <row r="141" spans="1:14" s="1" customFormat="1" ht="15" customHeight="1" x14ac:dyDescent="0.35">
      <c r="A141" s="79" t="s">
        <v>367</v>
      </c>
      <c r="B141" s="47" t="s">
        <v>24</v>
      </c>
      <c r="C141" s="91">
        <v>0</v>
      </c>
      <c r="D141" s="91" t="s">
        <v>184</v>
      </c>
      <c r="E141" s="47"/>
      <c r="F141" s="40">
        <f t="shared" si="9"/>
        <v>0</v>
      </c>
      <c r="G141" s="40" t="str">
        <f t="shared" si="10"/>
        <v/>
      </c>
      <c r="H141" s="45"/>
      <c r="I141" s="46"/>
      <c r="J141" s="46"/>
      <c r="K141" s="46"/>
      <c r="L141" s="45"/>
      <c r="M141" s="45"/>
      <c r="N141" s="45"/>
    </row>
    <row r="142" spans="1:14" ht="15" customHeight="1" x14ac:dyDescent="0.35">
      <c r="A142" s="79" t="s">
        <v>368</v>
      </c>
      <c r="B142" s="47" t="s">
        <v>25</v>
      </c>
      <c r="C142" s="91">
        <v>0</v>
      </c>
      <c r="D142" s="91" t="s">
        <v>184</v>
      </c>
      <c r="E142" s="47"/>
      <c r="F142" s="40">
        <f>IF($C$151=0,"",IF(C142="0","",C142/$C$151))</f>
        <v>0</v>
      </c>
      <c r="G142" s="40" t="str">
        <f t="shared" si="10"/>
        <v/>
      </c>
      <c r="H142" s="45"/>
      <c r="L142" s="45"/>
      <c r="M142" s="45"/>
    </row>
    <row r="143" spans="1:14" ht="15" customHeight="1" x14ac:dyDescent="0.35">
      <c r="A143" s="79" t="s">
        <v>369</v>
      </c>
      <c r="B143" s="47" t="s">
        <v>134</v>
      </c>
      <c r="C143" s="91">
        <v>0</v>
      </c>
      <c r="D143" s="91" t="s">
        <v>184</v>
      </c>
      <c r="E143" s="47"/>
      <c r="F143" s="40">
        <f t="shared" ref="F143:F150" si="11">IF($C$151=0,"",IF(C143="ND1","",C143/$C$151))</f>
        <v>0</v>
      </c>
      <c r="G143" s="40" t="str">
        <f t="shared" si="10"/>
        <v/>
      </c>
      <c r="H143" s="45"/>
      <c r="L143" s="45"/>
      <c r="M143" s="45"/>
    </row>
    <row r="144" spans="1:14" ht="15" customHeight="1" x14ac:dyDescent="0.35">
      <c r="A144" s="79" t="s">
        <v>370</v>
      </c>
      <c r="B144" s="47" t="s">
        <v>78</v>
      </c>
      <c r="C144" s="91">
        <v>0</v>
      </c>
      <c r="D144" s="91" t="s">
        <v>184</v>
      </c>
      <c r="E144" s="47"/>
      <c r="F144" s="40">
        <f t="shared" si="11"/>
        <v>0</v>
      </c>
      <c r="G144" s="40" t="str">
        <f t="shared" si="10"/>
        <v/>
      </c>
      <c r="H144" s="45"/>
      <c r="L144" s="45"/>
      <c r="M144" s="45"/>
    </row>
    <row r="145" spans="1:13" ht="15" customHeight="1" x14ac:dyDescent="0.35">
      <c r="A145" s="79" t="s">
        <v>371</v>
      </c>
      <c r="B145" s="47" t="s">
        <v>75</v>
      </c>
      <c r="C145" s="91">
        <v>0</v>
      </c>
      <c r="D145" s="91" t="s">
        <v>184</v>
      </c>
      <c r="E145" s="47"/>
      <c r="F145" s="40">
        <f t="shared" si="11"/>
        <v>0</v>
      </c>
      <c r="G145" s="40" t="str">
        <f t="shared" si="10"/>
        <v/>
      </c>
      <c r="H145" s="45"/>
      <c r="L145" s="45"/>
      <c r="M145" s="45"/>
    </row>
    <row r="146" spans="1:13" ht="15" customHeight="1" x14ac:dyDescent="0.35">
      <c r="A146" s="79" t="s">
        <v>372</v>
      </c>
      <c r="B146" s="47" t="s">
        <v>79</v>
      </c>
      <c r="C146" s="91">
        <v>0</v>
      </c>
      <c r="D146" s="91" t="s">
        <v>184</v>
      </c>
      <c r="E146" s="47"/>
      <c r="F146" s="40">
        <f t="shared" si="11"/>
        <v>0</v>
      </c>
      <c r="G146" s="40" t="str">
        <f t="shared" si="10"/>
        <v/>
      </c>
      <c r="H146" s="45"/>
      <c r="L146" s="45"/>
      <c r="M146" s="45"/>
    </row>
    <row r="147" spans="1:13" ht="15" customHeight="1" x14ac:dyDescent="0.35">
      <c r="A147" s="79" t="s">
        <v>373</v>
      </c>
      <c r="B147" s="47" t="s">
        <v>133</v>
      </c>
      <c r="C147" s="91">
        <v>0</v>
      </c>
      <c r="D147" s="91" t="s">
        <v>184</v>
      </c>
      <c r="E147" s="47"/>
      <c r="F147" s="40">
        <f t="shared" si="11"/>
        <v>0</v>
      </c>
      <c r="G147" s="40" t="str">
        <f t="shared" si="10"/>
        <v/>
      </c>
      <c r="H147" s="45"/>
      <c r="L147" s="45"/>
      <c r="M147" s="45"/>
    </row>
    <row r="148" spans="1:13" ht="15" customHeight="1" x14ac:dyDescent="0.35">
      <c r="A148" s="79" t="s">
        <v>374</v>
      </c>
      <c r="B148" s="47" t="s">
        <v>38</v>
      </c>
      <c r="C148" s="91">
        <v>0</v>
      </c>
      <c r="D148" s="91" t="s">
        <v>184</v>
      </c>
      <c r="E148" s="47"/>
      <c r="F148" s="40">
        <f t="shared" si="11"/>
        <v>0</v>
      </c>
      <c r="G148" s="40" t="str">
        <f t="shared" si="10"/>
        <v/>
      </c>
      <c r="H148" s="45"/>
      <c r="L148" s="45"/>
      <c r="M148" s="45"/>
    </row>
    <row r="149" spans="1:13" ht="15" customHeight="1" x14ac:dyDescent="0.35">
      <c r="A149" s="79" t="s">
        <v>375</v>
      </c>
      <c r="B149" s="47" t="s">
        <v>76</v>
      </c>
      <c r="C149" s="91">
        <v>0</v>
      </c>
      <c r="D149" s="91" t="s">
        <v>184</v>
      </c>
      <c r="E149" s="47"/>
      <c r="F149" s="40">
        <f t="shared" si="11"/>
        <v>0</v>
      </c>
      <c r="G149" s="40" t="str">
        <f t="shared" si="10"/>
        <v/>
      </c>
      <c r="H149" s="45"/>
      <c r="L149" s="45"/>
      <c r="M149" s="45"/>
    </row>
    <row r="150" spans="1:13" ht="15" customHeight="1" x14ac:dyDescent="0.35">
      <c r="A150" s="79" t="s">
        <v>376</v>
      </c>
      <c r="B150" s="47" t="s">
        <v>2</v>
      </c>
      <c r="C150" s="91">
        <v>0</v>
      </c>
      <c r="D150" s="91" t="s">
        <v>184</v>
      </c>
      <c r="E150" s="47"/>
      <c r="F150" s="40">
        <f t="shared" si="11"/>
        <v>0</v>
      </c>
      <c r="G150" s="40" t="str">
        <f t="shared" si="10"/>
        <v/>
      </c>
      <c r="H150" s="45"/>
      <c r="L150" s="45"/>
      <c r="M150" s="45"/>
    </row>
    <row r="151" spans="1:13" ht="15" customHeight="1" x14ac:dyDescent="0.35">
      <c r="A151" s="79" t="s">
        <v>377</v>
      </c>
      <c r="B151" s="5" t="s">
        <v>1</v>
      </c>
      <c r="C151" s="91">
        <f>SUM(C136:C150)</f>
        <v>400000000</v>
      </c>
      <c r="D151" s="91">
        <f>SUM(D136:D150)</f>
        <v>400000000</v>
      </c>
      <c r="E151" s="47"/>
      <c r="F151" s="40">
        <f>SUM(F136:F150)</f>
        <v>1</v>
      </c>
      <c r="G151" s="40">
        <f>SUM(G136:G150)</f>
        <v>1</v>
      </c>
      <c r="H151" s="45"/>
      <c r="L151" s="45"/>
      <c r="M151" s="45"/>
    </row>
    <row r="152" spans="1:13" ht="15" hidden="1" customHeight="1" outlineLevel="1" x14ac:dyDescent="0.35">
      <c r="A152" s="79" t="s">
        <v>916</v>
      </c>
      <c r="B152" s="60" t="s">
        <v>153</v>
      </c>
      <c r="C152" s="91"/>
      <c r="D152" s="91"/>
      <c r="E152" s="75"/>
      <c r="F152" s="40" t="str">
        <f t="shared" ref="F152:F160" si="12">IF($C$151=0,"",IF(C152="","",C152/$C$151))</f>
        <v/>
      </c>
      <c r="G152" s="40" t="str">
        <f t="shared" ref="G152:G160" si="13">IF($D$151=0,"",IF(D152="","",D152/$D$151))</f>
        <v/>
      </c>
      <c r="H152" s="45"/>
      <c r="I152" s="79"/>
      <c r="J152" s="79"/>
      <c r="K152" s="79"/>
      <c r="L152" s="45"/>
      <c r="M152" s="45"/>
    </row>
    <row r="153" spans="1:13" ht="15" hidden="1" customHeight="1" outlineLevel="1" x14ac:dyDescent="0.35">
      <c r="A153" s="79" t="s">
        <v>917</v>
      </c>
      <c r="B153" s="60" t="s">
        <v>153</v>
      </c>
      <c r="C153" s="91"/>
      <c r="D153" s="91"/>
      <c r="E153" s="75"/>
      <c r="F153" s="40" t="str">
        <f t="shared" si="12"/>
        <v/>
      </c>
      <c r="G153" s="40" t="str">
        <f t="shared" si="13"/>
        <v/>
      </c>
      <c r="H153" s="45"/>
      <c r="I153" s="79"/>
      <c r="J153" s="79"/>
      <c r="K153" s="79"/>
      <c r="L153" s="45"/>
      <c r="M153" s="45"/>
    </row>
    <row r="154" spans="1:13" ht="15" hidden="1" customHeight="1" outlineLevel="1" x14ac:dyDescent="0.35">
      <c r="A154" s="79" t="s">
        <v>918</v>
      </c>
      <c r="B154" s="60" t="s">
        <v>153</v>
      </c>
      <c r="C154" s="91"/>
      <c r="D154" s="91"/>
      <c r="E154" s="75"/>
      <c r="F154" s="40" t="str">
        <f t="shared" si="12"/>
        <v/>
      </c>
      <c r="G154" s="40" t="str">
        <f t="shared" si="13"/>
        <v/>
      </c>
      <c r="H154" s="45"/>
      <c r="I154" s="79"/>
      <c r="J154" s="79"/>
      <c r="K154" s="79"/>
      <c r="L154" s="45"/>
      <c r="M154" s="45"/>
    </row>
    <row r="155" spans="1:13" ht="15" hidden="1" customHeight="1" outlineLevel="1" x14ac:dyDescent="0.35">
      <c r="A155" s="79" t="s">
        <v>919</v>
      </c>
      <c r="B155" s="60" t="s">
        <v>153</v>
      </c>
      <c r="C155" s="91"/>
      <c r="D155" s="91"/>
      <c r="E155" s="75"/>
      <c r="F155" s="40" t="str">
        <f t="shared" si="12"/>
        <v/>
      </c>
      <c r="G155" s="40" t="str">
        <f t="shared" si="13"/>
        <v/>
      </c>
      <c r="H155" s="45"/>
      <c r="I155" s="79"/>
      <c r="J155" s="79"/>
      <c r="K155" s="79"/>
      <c r="L155" s="45"/>
      <c r="M155" s="45"/>
    </row>
    <row r="156" spans="1:13" ht="15" hidden="1" customHeight="1" outlineLevel="1" x14ac:dyDescent="0.35">
      <c r="A156" s="79" t="s">
        <v>920</v>
      </c>
      <c r="B156" s="60" t="s">
        <v>153</v>
      </c>
      <c r="C156" s="91"/>
      <c r="D156" s="91"/>
      <c r="E156" s="75"/>
      <c r="F156" s="40" t="str">
        <f t="shared" si="12"/>
        <v/>
      </c>
      <c r="G156" s="40" t="str">
        <f t="shared" si="13"/>
        <v/>
      </c>
      <c r="H156" s="45"/>
      <c r="I156" s="79"/>
      <c r="J156" s="79"/>
      <c r="K156" s="79"/>
      <c r="L156" s="45"/>
      <c r="M156" s="45"/>
    </row>
    <row r="157" spans="1:13" ht="15" hidden="1" customHeight="1" outlineLevel="1" x14ac:dyDescent="0.35">
      <c r="A157" s="79" t="s">
        <v>921</v>
      </c>
      <c r="B157" s="60" t="s">
        <v>153</v>
      </c>
      <c r="C157" s="91"/>
      <c r="D157" s="91"/>
      <c r="E157" s="75"/>
      <c r="F157" s="40" t="str">
        <f t="shared" si="12"/>
        <v/>
      </c>
      <c r="G157" s="40" t="str">
        <f t="shared" si="13"/>
        <v/>
      </c>
      <c r="H157" s="45"/>
      <c r="I157" s="79"/>
      <c r="J157" s="79"/>
      <c r="K157" s="79"/>
      <c r="L157" s="45"/>
      <c r="M157" s="45"/>
    </row>
    <row r="158" spans="1:13" ht="15" hidden="1" customHeight="1" outlineLevel="1" x14ac:dyDescent="0.35">
      <c r="A158" s="79" t="s">
        <v>922</v>
      </c>
      <c r="B158" s="60" t="s">
        <v>153</v>
      </c>
      <c r="C158" s="91"/>
      <c r="D158" s="91"/>
      <c r="E158" s="75"/>
      <c r="F158" s="40" t="str">
        <f t="shared" si="12"/>
        <v/>
      </c>
      <c r="G158" s="40" t="str">
        <f t="shared" si="13"/>
        <v/>
      </c>
      <c r="H158" s="45"/>
      <c r="I158" s="79"/>
      <c r="J158" s="79"/>
      <c r="K158" s="79"/>
      <c r="L158" s="45"/>
      <c r="M158" s="45"/>
    </row>
    <row r="159" spans="1:13" ht="15" hidden="1" customHeight="1" outlineLevel="1" x14ac:dyDescent="0.35">
      <c r="A159" s="79" t="s">
        <v>923</v>
      </c>
      <c r="B159" s="60" t="s">
        <v>153</v>
      </c>
      <c r="C159" s="91"/>
      <c r="D159" s="91"/>
      <c r="E159" s="75"/>
      <c r="F159" s="40" t="str">
        <f t="shared" si="12"/>
        <v/>
      </c>
      <c r="G159" s="40" t="str">
        <f t="shared" si="13"/>
        <v/>
      </c>
      <c r="H159" s="45"/>
      <c r="I159" s="79"/>
      <c r="J159" s="79"/>
      <c r="K159" s="79"/>
      <c r="L159" s="45"/>
      <c r="M159" s="45"/>
    </row>
    <row r="160" spans="1:13" ht="15" hidden="1" customHeight="1" outlineLevel="1" x14ac:dyDescent="0.35">
      <c r="A160" s="79" t="s">
        <v>924</v>
      </c>
      <c r="B160" s="60" t="s">
        <v>153</v>
      </c>
      <c r="C160" s="91"/>
      <c r="D160" s="91"/>
      <c r="E160" s="44"/>
      <c r="F160" s="40" t="str">
        <f t="shared" si="12"/>
        <v/>
      </c>
      <c r="G160" s="40" t="str">
        <f t="shared" si="13"/>
        <v/>
      </c>
      <c r="H160" s="45"/>
      <c r="I160" s="79"/>
      <c r="J160" s="79"/>
      <c r="K160" s="79"/>
      <c r="L160" s="45"/>
      <c r="M160" s="45"/>
    </row>
    <row r="161" spans="1:13" ht="15" customHeight="1" collapsed="1" x14ac:dyDescent="0.35">
      <c r="A161" s="51"/>
      <c r="B161" s="53" t="s">
        <v>526</v>
      </c>
      <c r="C161" s="51" t="s">
        <v>81</v>
      </c>
      <c r="D161" s="51"/>
      <c r="E161" s="39"/>
      <c r="F161" s="52" t="s">
        <v>55</v>
      </c>
      <c r="G161" s="52"/>
      <c r="H161" s="45"/>
      <c r="L161" s="45"/>
      <c r="M161" s="45"/>
    </row>
    <row r="162" spans="1:13" ht="15" customHeight="1" x14ac:dyDescent="0.35">
      <c r="A162" s="79" t="s">
        <v>378</v>
      </c>
      <c r="B162" s="45" t="s">
        <v>16</v>
      </c>
      <c r="C162" s="91">
        <v>0</v>
      </c>
      <c r="D162" s="91"/>
      <c r="E162" s="6"/>
      <c r="F162" s="40">
        <f>IF($C$165=0,"",IF(C162="[for completion]","",C162/$C$165))</f>
        <v>0</v>
      </c>
      <c r="G162" s="40"/>
      <c r="H162" s="45"/>
      <c r="L162" s="45"/>
      <c r="M162" s="45"/>
    </row>
    <row r="163" spans="1:13" ht="15" customHeight="1" x14ac:dyDescent="0.35">
      <c r="A163" s="79" t="s">
        <v>379</v>
      </c>
      <c r="B163" s="45" t="s">
        <v>17</v>
      </c>
      <c r="C163" s="91">
        <v>400000000</v>
      </c>
      <c r="D163" s="91"/>
      <c r="E163" s="6"/>
      <c r="F163" s="40">
        <f>IF($C$165=0,"",IF(C163="[for completion]","",C163/$C$165))</f>
        <v>1</v>
      </c>
      <c r="G163" s="40"/>
      <c r="H163" s="45"/>
      <c r="L163" s="45"/>
      <c r="M163" s="45"/>
    </row>
    <row r="164" spans="1:13" ht="15" customHeight="1" x14ac:dyDescent="0.35">
      <c r="A164" s="79" t="s">
        <v>380</v>
      </c>
      <c r="B164" s="45" t="s">
        <v>2</v>
      </c>
      <c r="C164" s="91">
        <v>0</v>
      </c>
      <c r="D164" s="91"/>
      <c r="E164" s="6"/>
      <c r="F164" s="40">
        <f>IF($C$165=0,"",IF(C164="[for completion]","",C164/$C$165))</f>
        <v>0</v>
      </c>
      <c r="G164" s="40"/>
      <c r="H164" s="45"/>
      <c r="L164" s="45"/>
      <c r="M164" s="45"/>
    </row>
    <row r="165" spans="1:13" ht="15" customHeight="1" x14ac:dyDescent="0.35">
      <c r="A165" s="79" t="s">
        <v>381</v>
      </c>
      <c r="B165" s="7" t="s">
        <v>1</v>
      </c>
      <c r="C165" s="91">
        <f>SUM(C162:C164)</f>
        <v>400000000</v>
      </c>
      <c r="D165" s="91"/>
      <c r="E165" s="6"/>
      <c r="F165" s="40">
        <f>SUM(F162:F164)</f>
        <v>1</v>
      </c>
      <c r="G165" s="40"/>
      <c r="H165" s="45"/>
      <c r="L165" s="45"/>
      <c r="M165" s="45"/>
    </row>
    <row r="166" spans="1:13" ht="15" hidden="1" customHeight="1" outlineLevel="1" x14ac:dyDescent="0.35">
      <c r="A166" s="79" t="s">
        <v>382</v>
      </c>
      <c r="B166" s="7"/>
      <c r="C166" s="91"/>
      <c r="D166" s="91"/>
      <c r="E166" s="6"/>
      <c r="F166" s="40"/>
      <c r="G166" s="40"/>
      <c r="H166" s="45"/>
      <c r="L166" s="45"/>
      <c r="M166" s="45"/>
    </row>
    <row r="167" spans="1:13" ht="15" hidden="1" customHeight="1" outlineLevel="1" x14ac:dyDescent="0.35">
      <c r="A167" s="79" t="s">
        <v>383</v>
      </c>
      <c r="B167" s="7"/>
      <c r="C167" s="91"/>
      <c r="D167" s="91"/>
      <c r="E167" s="6"/>
      <c r="F167" s="40"/>
      <c r="G167" s="40"/>
      <c r="H167" s="45"/>
      <c r="L167" s="45"/>
      <c r="M167" s="45"/>
    </row>
    <row r="168" spans="1:13" ht="15" hidden="1" customHeight="1" outlineLevel="1" x14ac:dyDescent="0.35">
      <c r="A168" s="79" t="s">
        <v>384</v>
      </c>
      <c r="B168" s="7"/>
      <c r="C168" s="91"/>
      <c r="D168" s="91"/>
      <c r="E168" s="6"/>
      <c r="F168" s="40"/>
      <c r="G168" s="40"/>
      <c r="H168" s="45"/>
      <c r="L168" s="45"/>
      <c r="M168" s="45"/>
    </row>
    <row r="169" spans="1:13" ht="15" hidden="1" customHeight="1" outlineLevel="1" x14ac:dyDescent="0.35">
      <c r="A169" s="79" t="s">
        <v>385</v>
      </c>
      <c r="B169" s="7"/>
      <c r="C169" s="91"/>
      <c r="D169" s="91"/>
      <c r="E169" s="6"/>
      <c r="F169" s="40"/>
      <c r="G169" s="40"/>
      <c r="H169" s="45"/>
      <c r="L169" s="45"/>
      <c r="M169" s="45"/>
    </row>
    <row r="170" spans="1:13" ht="15" hidden="1" customHeight="1" outlineLevel="1" x14ac:dyDescent="0.35">
      <c r="A170" s="79" t="s">
        <v>386</v>
      </c>
      <c r="B170" s="7"/>
      <c r="C170" s="91"/>
      <c r="D170" s="91"/>
      <c r="E170" s="6"/>
      <c r="F170" s="40"/>
      <c r="G170" s="40"/>
      <c r="H170" s="45"/>
      <c r="L170" s="45"/>
      <c r="M170" s="45"/>
    </row>
    <row r="171" spans="1:13" ht="15" customHeight="1" collapsed="1" x14ac:dyDescent="0.35">
      <c r="A171" s="51"/>
      <c r="B171" s="53" t="s">
        <v>527</v>
      </c>
      <c r="C171" s="51" t="s">
        <v>81</v>
      </c>
      <c r="D171" s="51"/>
      <c r="E171" s="39"/>
      <c r="F171" s="52" t="s">
        <v>145</v>
      </c>
      <c r="G171" s="52"/>
      <c r="H171" s="45"/>
      <c r="L171" s="45"/>
      <c r="M171" s="45"/>
    </row>
    <row r="172" spans="1:13" ht="15" customHeight="1" x14ac:dyDescent="0.35">
      <c r="A172" s="79" t="s">
        <v>387</v>
      </c>
      <c r="B172" s="75" t="s">
        <v>262</v>
      </c>
      <c r="C172" s="91">
        <v>0</v>
      </c>
      <c r="D172" s="91"/>
      <c r="E172" s="2"/>
      <c r="F172" s="40">
        <f>IF($C$177=0,"",IF(C172="[for completion]","",C172/$C$177))</f>
        <v>0</v>
      </c>
      <c r="G172" s="40"/>
      <c r="H172" s="45"/>
      <c r="I172" s="79"/>
      <c r="J172" s="79"/>
      <c r="K172" s="79"/>
      <c r="L172" s="45"/>
      <c r="M172" s="45"/>
    </row>
    <row r="173" spans="1:13" ht="15" customHeight="1" x14ac:dyDescent="0.35">
      <c r="A173" s="79" t="s">
        <v>388</v>
      </c>
      <c r="B173" s="75" t="s">
        <v>200</v>
      </c>
      <c r="C173" s="91">
        <v>11553424</v>
      </c>
      <c r="D173" s="91"/>
      <c r="E173" s="41"/>
      <c r="F173" s="40">
        <f>IF($C$177=0,"",IF(C173="[for completion]","",C173/$C$177))</f>
        <v>1</v>
      </c>
      <c r="G173" s="40"/>
      <c r="H173" s="45"/>
      <c r="L173" s="45"/>
      <c r="M173" s="45"/>
    </row>
    <row r="174" spans="1:13" ht="15" customHeight="1" x14ac:dyDescent="0.35">
      <c r="A174" s="79" t="s">
        <v>389</v>
      </c>
      <c r="B174" s="47" t="s">
        <v>199</v>
      </c>
      <c r="C174" s="91">
        <v>0</v>
      </c>
      <c r="D174" s="91"/>
      <c r="E174" s="41"/>
      <c r="F174" s="40">
        <f>IF($C$177=0,"",IF(C174="[for completion]","",C174/$C$177))</f>
        <v>0</v>
      </c>
      <c r="G174" s="40"/>
      <c r="H174" s="45"/>
      <c r="L174" s="45"/>
      <c r="M174" s="45"/>
    </row>
    <row r="175" spans="1:13" ht="15" customHeight="1" x14ac:dyDescent="0.35">
      <c r="A175" s="79" t="s">
        <v>390</v>
      </c>
      <c r="B175" s="47" t="s">
        <v>130</v>
      </c>
      <c r="C175" s="91">
        <v>0</v>
      </c>
      <c r="D175" s="91"/>
      <c r="E175" s="41"/>
      <c r="F175" s="40">
        <f>IF($C$177=0,"",IF(C175="[for completion]","",C175/$C$177))</f>
        <v>0</v>
      </c>
      <c r="G175" s="40"/>
      <c r="H175" s="45"/>
      <c r="L175" s="45"/>
      <c r="M175" s="45"/>
    </row>
    <row r="176" spans="1:13" ht="15" customHeight="1" x14ac:dyDescent="0.35">
      <c r="A176" s="79" t="s">
        <v>391</v>
      </c>
      <c r="B176" s="47" t="s">
        <v>2</v>
      </c>
      <c r="C176" s="91">
        <v>0</v>
      </c>
      <c r="D176" s="91"/>
      <c r="E176" s="41"/>
      <c r="F176" s="40">
        <f>IF($C$177=0,"",IF(C176="[for completion]","",C176/$C$177))</f>
        <v>0</v>
      </c>
      <c r="G176" s="40"/>
      <c r="H176" s="45"/>
      <c r="L176" s="45"/>
      <c r="M176" s="45"/>
    </row>
    <row r="177" spans="1:13" ht="15" customHeight="1" x14ac:dyDescent="0.35">
      <c r="A177" s="79" t="s">
        <v>392</v>
      </c>
      <c r="B177" s="5" t="s">
        <v>1</v>
      </c>
      <c r="C177" s="91">
        <f>SUM(C173:C176)</f>
        <v>11553424</v>
      </c>
      <c r="D177" s="91"/>
      <c r="E177" s="41"/>
      <c r="F177" s="40">
        <f>SUM(F172:F176)</f>
        <v>1</v>
      </c>
      <c r="G177" s="40"/>
      <c r="H177" s="45"/>
      <c r="L177" s="45"/>
      <c r="M177" s="45"/>
    </row>
    <row r="178" spans="1:13" ht="15" hidden="1" customHeight="1" outlineLevel="1" x14ac:dyDescent="0.35">
      <c r="A178" s="79" t="s">
        <v>393</v>
      </c>
      <c r="B178" s="61" t="s">
        <v>201</v>
      </c>
      <c r="C178" s="91"/>
      <c r="D178" s="91"/>
      <c r="E178" s="41"/>
      <c r="F178" s="40" t="str">
        <f t="shared" ref="F178:F189" si="14">IF($C$177=0,"",IF(C178="","",C178/$C$177))</f>
        <v/>
      </c>
      <c r="G178" s="40"/>
      <c r="H178" s="45"/>
      <c r="L178" s="45"/>
      <c r="M178" s="45"/>
    </row>
    <row r="179" spans="1:13" s="61" customFormat="1" ht="15" hidden="1" customHeight="1" outlineLevel="1" x14ac:dyDescent="0.35">
      <c r="A179" s="79" t="s">
        <v>394</v>
      </c>
      <c r="B179" s="61" t="s">
        <v>220</v>
      </c>
      <c r="C179" s="91"/>
      <c r="D179" s="91"/>
      <c r="F179" s="40" t="str">
        <f t="shared" si="14"/>
        <v/>
      </c>
      <c r="G179" s="40"/>
    </row>
    <row r="180" spans="1:13" ht="15" hidden="1" customHeight="1" outlineLevel="1" x14ac:dyDescent="0.35">
      <c r="A180" s="79" t="s">
        <v>395</v>
      </c>
      <c r="B180" s="61" t="s">
        <v>221</v>
      </c>
      <c r="C180" s="91"/>
      <c r="D180" s="91"/>
      <c r="E180" s="41"/>
      <c r="F180" s="40" t="str">
        <f t="shared" si="14"/>
        <v/>
      </c>
      <c r="G180" s="40"/>
      <c r="H180" s="45"/>
      <c r="L180" s="45"/>
      <c r="M180" s="45"/>
    </row>
    <row r="181" spans="1:13" ht="15" hidden="1" customHeight="1" outlineLevel="1" x14ac:dyDescent="0.35">
      <c r="A181" s="79" t="s">
        <v>396</v>
      </c>
      <c r="B181" s="61" t="s">
        <v>202</v>
      </c>
      <c r="C181" s="91"/>
      <c r="D181" s="91"/>
      <c r="E181" s="41"/>
      <c r="F181" s="40" t="str">
        <f t="shared" si="14"/>
        <v/>
      </c>
      <c r="G181" s="40"/>
      <c r="H181" s="45"/>
      <c r="L181" s="45"/>
      <c r="M181" s="45"/>
    </row>
    <row r="182" spans="1:13" s="61" customFormat="1" ht="15" hidden="1" customHeight="1" outlineLevel="1" x14ac:dyDescent="0.35">
      <c r="A182" s="79" t="s">
        <v>397</v>
      </c>
      <c r="B182" s="61" t="s">
        <v>222</v>
      </c>
      <c r="C182" s="91"/>
      <c r="D182" s="91"/>
      <c r="F182" s="40" t="str">
        <f t="shared" si="14"/>
        <v/>
      </c>
      <c r="G182" s="40"/>
    </row>
    <row r="183" spans="1:13" ht="15" hidden="1" customHeight="1" outlineLevel="1" x14ac:dyDescent="0.35">
      <c r="A183" s="79" t="s">
        <v>398</v>
      </c>
      <c r="B183" s="61" t="s">
        <v>223</v>
      </c>
      <c r="C183" s="91"/>
      <c r="D183" s="91"/>
      <c r="E183" s="41"/>
      <c r="F183" s="40" t="str">
        <f t="shared" si="14"/>
        <v/>
      </c>
      <c r="G183" s="40"/>
      <c r="H183" s="45"/>
      <c r="L183" s="45"/>
      <c r="M183" s="45"/>
    </row>
    <row r="184" spans="1:13" ht="15" hidden="1" customHeight="1" outlineLevel="1" x14ac:dyDescent="0.35">
      <c r="A184" s="79" t="s">
        <v>399</v>
      </c>
      <c r="B184" s="61" t="s">
        <v>188</v>
      </c>
      <c r="C184" s="91"/>
      <c r="D184" s="91"/>
      <c r="E184" s="41"/>
      <c r="F184" s="40" t="str">
        <f t="shared" si="14"/>
        <v/>
      </c>
      <c r="G184" s="40"/>
      <c r="H184" s="45"/>
      <c r="L184" s="45"/>
      <c r="M184" s="45"/>
    </row>
    <row r="185" spans="1:13" ht="15" hidden="1" customHeight="1" outlineLevel="1" x14ac:dyDescent="0.35">
      <c r="A185" s="79" t="s">
        <v>400</v>
      </c>
      <c r="B185" s="61" t="s">
        <v>189</v>
      </c>
      <c r="C185" s="91"/>
      <c r="D185" s="91"/>
      <c r="E185" s="41"/>
      <c r="F185" s="40" t="str">
        <f t="shared" si="14"/>
        <v/>
      </c>
      <c r="G185" s="40"/>
      <c r="H185" s="45"/>
      <c r="L185" s="45"/>
      <c r="M185" s="45"/>
    </row>
    <row r="186" spans="1:13" ht="15" hidden="1" customHeight="1" outlineLevel="1" x14ac:dyDescent="0.35">
      <c r="A186" s="79" t="s">
        <v>401</v>
      </c>
      <c r="B186" s="61"/>
      <c r="C186" s="91"/>
      <c r="D186" s="91"/>
      <c r="E186" s="41"/>
      <c r="F186" s="40" t="str">
        <f t="shared" si="14"/>
        <v/>
      </c>
      <c r="G186" s="40"/>
      <c r="H186" s="45"/>
      <c r="L186" s="45"/>
      <c r="M186" s="45"/>
    </row>
    <row r="187" spans="1:13" ht="15" hidden="1" customHeight="1" outlineLevel="1" x14ac:dyDescent="0.35">
      <c r="A187" s="79" t="s">
        <v>402</v>
      </c>
      <c r="B187" s="61"/>
      <c r="C187" s="91"/>
      <c r="D187" s="91"/>
      <c r="E187" s="41"/>
      <c r="F187" s="40" t="str">
        <f t="shared" si="14"/>
        <v/>
      </c>
      <c r="G187" s="40"/>
      <c r="H187" s="45"/>
      <c r="L187" s="45"/>
      <c r="M187" s="45"/>
    </row>
    <row r="188" spans="1:13" ht="15" hidden="1" customHeight="1" outlineLevel="1" x14ac:dyDescent="0.35">
      <c r="A188" s="79" t="s">
        <v>403</v>
      </c>
      <c r="B188" s="61"/>
      <c r="C188" s="91"/>
      <c r="D188" s="91"/>
      <c r="E188" s="41"/>
      <c r="F188" s="40" t="str">
        <f t="shared" si="14"/>
        <v/>
      </c>
      <c r="G188" s="40"/>
      <c r="H188" s="45"/>
      <c r="L188" s="45"/>
      <c r="M188" s="45"/>
    </row>
    <row r="189" spans="1:13" ht="15" hidden="1" customHeight="1" outlineLevel="1" x14ac:dyDescent="0.35">
      <c r="A189" s="79" t="s">
        <v>404</v>
      </c>
      <c r="B189" s="60"/>
      <c r="C189" s="91"/>
      <c r="D189" s="91"/>
      <c r="E189" s="41"/>
      <c r="F189" s="40" t="str">
        <f t="shared" si="14"/>
        <v/>
      </c>
      <c r="G189" s="40"/>
      <c r="H189" s="45"/>
      <c r="L189" s="45"/>
      <c r="M189" s="45"/>
    </row>
    <row r="190" spans="1:13" ht="15" customHeight="1" collapsed="1" x14ac:dyDescent="0.35">
      <c r="A190" s="51"/>
      <c r="B190" s="53" t="s">
        <v>528</v>
      </c>
      <c r="C190" s="51" t="s">
        <v>81</v>
      </c>
      <c r="D190" s="51"/>
      <c r="E190" s="39"/>
      <c r="F190" s="52" t="s">
        <v>145</v>
      </c>
      <c r="G190" s="52"/>
      <c r="H190" s="45"/>
      <c r="L190" s="45"/>
      <c r="M190" s="45"/>
    </row>
    <row r="191" spans="1:13" ht="15" customHeight="1" x14ac:dyDescent="0.35">
      <c r="A191" s="79" t="s">
        <v>405</v>
      </c>
      <c r="B191" s="75" t="s">
        <v>899</v>
      </c>
      <c r="C191" s="91">
        <v>11553424</v>
      </c>
      <c r="D191" s="91"/>
      <c r="E191" s="48"/>
      <c r="F191" s="40">
        <f t="shared" ref="F191:F205" si="15">IF($C$206=0,"",IF(C191="ND1","",C191/$C$206))</f>
        <v>1</v>
      </c>
      <c r="G191" s="40"/>
      <c r="H191" s="45"/>
      <c r="L191" s="45"/>
      <c r="M191" s="45"/>
    </row>
    <row r="192" spans="1:13" ht="15" customHeight="1" x14ac:dyDescent="0.35">
      <c r="A192" s="79" t="s">
        <v>406</v>
      </c>
      <c r="B192" s="47" t="s">
        <v>88</v>
      </c>
      <c r="C192" s="91">
        <v>0</v>
      </c>
      <c r="D192" s="91"/>
      <c r="E192" s="41"/>
      <c r="F192" s="40">
        <f t="shared" si="15"/>
        <v>0</v>
      </c>
      <c r="G192" s="40"/>
      <c r="H192" s="45"/>
      <c r="L192" s="45"/>
      <c r="M192" s="45"/>
    </row>
    <row r="193" spans="1:13" ht="15" customHeight="1" x14ac:dyDescent="0.35">
      <c r="A193" s="79" t="s">
        <v>407</v>
      </c>
      <c r="B193" s="47" t="s">
        <v>124</v>
      </c>
      <c r="C193" s="91">
        <v>0</v>
      </c>
      <c r="D193" s="91"/>
      <c r="E193" s="41"/>
      <c r="F193" s="40">
        <f t="shared" si="15"/>
        <v>0</v>
      </c>
      <c r="G193" s="40"/>
      <c r="H193" s="45"/>
      <c r="L193" s="45"/>
      <c r="M193" s="45"/>
    </row>
    <row r="194" spans="1:13" ht="15" customHeight="1" x14ac:dyDescent="0.35">
      <c r="A194" s="79" t="s">
        <v>408</v>
      </c>
      <c r="B194" s="47" t="s">
        <v>113</v>
      </c>
      <c r="C194" s="91">
        <v>0</v>
      </c>
      <c r="D194" s="91"/>
      <c r="E194" s="41"/>
      <c r="F194" s="40">
        <f t="shared" si="15"/>
        <v>0</v>
      </c>
      <c r="G194" s="40"/>
      <c r="H194" s="45"/>
      <c r="L194" s="45"/>
      <c r="M194" s="45"/>
    </row>
    <row r="195" spans="1:13" ht="15" customHeight="1" x14ac:dyDescent="0.35">
      <c r="A195" s="79" t="s">
        <v>409</v>
      </c>
      <c r="B195" s="47" t="s">
        <v>117</v>
      </c>
      <c r="C195" s="91">
        <v>0</v>
      </c>
      <c r="D195" s="91"/>
      <c r="E195" s="41"/>
      <c r="F195" s="40">
        <f t="shared" si="15"/>
        <v>0</v>
      </c>
      <c r="G195" s="40"/>
      <c r="H195" s="45"/>
      <c r="L195" s="45"/>
      <c r="M195" s="45"/>
    </row>
    <row r="196" spans="1:13" ht="15" customHeight="1" x14ac:dyDescent="0.35">
      <c r="A196" s="79" t="s">
        <v>410</v>
      </c>
      <c r="B196" s="47" t="s">
        <v>118</v>
      </c>
      <c r="C196" s="91">
        <v>0</v>
      </c>
      <c r="D196" s="91"/>
      <c r="E196" s="41"/>
      <c r="F196" s="40">
        <f t="shared" si="15"/>
        <v>0</v>
      </c>
      <c r="G196" s="40"/>
      <c r="H196" s="45"/>
      <c r="L196" s="45"/>
      <c r="M196" s="45"/>
    </row>
    <row r="197" spans="1:13" ht="15" customHeight="1" x14ac:dyDescent="0.35">
      <c r="A197" s="79" t="s">
        <v>411</v>
      </c>
      <c r="B197" s="47" t="s">
        <v>139</v>
      </c>
      <c r="C197" s="91">
        <v>0</v>
      </c>
      <c r="D197" s="91"/>
      <c r="E197" s="41"/>
      <c r="F197" s="40">
        <f t="shared" si="15"/>
        <v>0</v>
      </c>
      <c r="G197" s="40"/>
      <c r="H197" s="45"/>
      <c r="L197" s="45"/>
      <c r="M197" s="45"/>
    </row>
    <row r="198" spans="1:13" ht="15" customHeight="1" x14ac:dyDescent="0.35">
      <c r="A198" s="79" t="s">
        <v>412</v>
      </c>
      <c r="B198" s="47" t="s">
        <v>119</v>
      </c>
      <c r="C198" s="91">
        <v>0</v>
      </c>
      <c r="D198" s="91"/>
      <c r="E198" s="41"/>
      <c r="F198" s="40">
        <f t="shared" si="15"/>
        <v>0</v>
      </c>
      <c r="G198" s="40"/>
      <c r="H198" s="45"/>
      <c r="L198" s="45"/>
      <c r="M198" s="45"/>
    </row>
    <row r="199" spans="1:13" ht="15" customHeight="1" x14ac:dyDescent="0.35">
      <c r="A199" s="79" t="s">
        <v>413</v>
      </c>
      <c r="B199" s="47" t="s">
        <v>120</v>
      </c>
      <c r="C199" s="91">
        <v>0</v>
      </c>
      <c r="D199" s="91"/>
      <c r="E199" s="41"/>
      <c r="F199" s="40">
        <f t="shared" si="15"/>
        <v>0</v>
      </c>
      <c r="G199" s="40"/>
      <c r="H199" s="45"/>
      <c r="L199" s="45"/>
      <c r="M199" s="45"/>
    </row>
    <row r="200" spans="1:13" ht="15" customHeight="1" x14ac:dyDescent="0.35">
      <c r="A200" s="79" t="s">
        <v>414</v>
      </c>
      <c r="B200" s="47" t="s">
        <v>121</v>
      </c>
      <c r="C200" s="91">
        <v>0</v>
      </c>
      <c r="D200" s="91"/>
      <c r="E200" s="41"/>
      <c r="F200" s="40">
        <f t="shared" si="15"/>
        <v>0</v>
      </c>
      <c r="G200" s="40"/>
      <c r="H200" s="45"/>
      <c r="L200" s="45"/>
      <c r="M200" s="45"/>
    </row>
    <row r="201" spans="1:13" ht="15" customHeight="1" x14ac:dyDescent="0.35">
      <c r="A201" s="79" t="s">
        <v>415</v>
      </c>
      <c r="B201" s="47" t="s">
        <v>122</v>
      </c>
      <c r="C201" s="91">
        <v>0</v>
      </c>
      <c r="D201" s="91"/>
      <c r="E201" s="41"/>
      <c r="F201" s="40">
        <f t="shared" si="15"/>
        <v>0</v>
      </c>
      <c r="G201" s="40"/>
      <c r="H201" s="45"/>
      <c r="L201" s="45"/>
      <c r="M201" s="45"/>
    </row>
    <row r="202" spans="1:13" ht="15" customHeight="1" x14ac:dyDescent="0.35">
      <c r="A202" s="79" t="s">
        <v>416</v>
      </c>
      <c r="B202" s="47" t="s">
        <v>125</v>
      </c>
      <c r="C202" s="91">
        <v>0</v>
      </c>
      <c r="D202" s="91"/>
      <c r="E202" s="41"/>
      <c r="F202" s="40">
        <f t="shared" si="15"/>
        <v>0</v>
      </c>
      <c r="G202" s="40"/>
      <c r="H202" s="45"/>
      <c r="L202" s="45"/>
      <c r="M202" s="45"/>
    </row>
    <row r="203" spans="1:13" ht="15" customHeight="1" x14ac:dyDescent="0.35">
      <c r="A203" s="79" t="s">
        <v>417</v>
      </c>
      <c r="B203" s="47" t="s">
        <v>123</v>
      </c>
      <c r="C203" s="91">
        <v>0</v>
      </c>
      <c r="D203" s="91"/>
      <c r="E203" s="41"/>
      <c r="F203" s="40">
        <f t="shared" si="15"/>
        <v>0</v>
      </c>
      <c r="G203" s="40"/>
      <c r="H203" s="45"/>
      <c r="L203" s="45"/>
      <c r="M203" s="45"/>
    </row>
    <row r="204" spans="1:13" ht="17.25" customHeight="1" x14ac:dyDescent="0.35">
      <c r="A204" s="79" t="s">
        <v>418</v>
      </c>
      <c r="B204" s="47" t="s">
        <v>2</v>
      </c>
      <c r="C204" s="91">
        <v>0</v>
      </c>
      <c r="D204" s="91"/>
      <c r="E204" s="41"/>
      <c r="F204" s="40">
        <f t="shared" si="15"/>
        <v>0</v>
      </c>
      <c r="G204" s="40"/>
      <c r="H204" s="45"/>
      <c r="L204" s="45"/>
      <c r="M204" s="45"/>
    </row>
    <row r="205" spans="1:13" ht="15" customHeight="1" x14ac:dyDescent="0.35">
      <c r="A205" s="79" t="s">
        <v>419</v>
      </c>
      <c r="B205" s="49" t="s">
        <v>203</v>
      </c>
      <c r="C205" s="91">
        <f>C191</f>
        <v>11553424</v>
      </c>
      <c r="D205" s="91"/>
      <c r="E205" s="41"/>
      <c r="F205" s="40">
        <f t="shared" si="15"/>
        <v>1</v>
      </c>
      <c r="G205" s="40"/>
      <c r="H205" s="45"/>
      <c r="L205" s="45"/>
      <c r="M205" s="45"/>
    </row>
    <row r="206" spans="1:13" ht="15" customHeight="1" x14ac:dyDescent="0.35">
      <c r="A206" s="79" t="s">
        <v>420</v>
      </c>
      <c r="B206" s="5" t="s">
        <v>1</v>
      </c>
      <c r="C206" s="91">
        <f>SUM(C191:C204)</f>
        <v>11553424</v>
      </c>
      <c r="D206" s="91"/>
      <c r="E206" s="41"/>
      <c r="F206" s="40">
        <f>SUM(F191:F204)</f>
        <v>1</v>
      </c>
      <c r="G206" s="40"/>
      <c r="H206" s="45"/>
      <c r="L206" s="45"/>
      <c r="M206" s="45"/>
    </row>
    <row r="207" spans="1:13" ht="15" hidden="1" customHeight="1" outlineLevel="1" x14ac:dyDescent="0.35">
      <c r="A207" s="79" t="s">
        <v>932</v>
      </c>
      <c r="B207" s="60" t="s">
        <v>153</v>
      </c>
      <c r="C207" s="91"/>
      <c r="D207" s="91"/>
      <c r="E207" s="41"/>
      <c r="F207" s="40" t="str">
        <f t="shared" ref="F207:F213" si="16">IF($C$206=0,"",IF(C207="","",C207/$C$206))</f>
        <v/>
      </c>
      <c r="G207" s="40"/>
      <c r="H207" s="45"/>
      <c r="I207" s="79"/>
      <c r="J207" s="79"/>
      <c r="K207" s="79"/>
      <c r="L207" s="45"/>
      <c r="M207" s="45"/>
    </row>
    <row r="208" spans="1:13" ht="15" hidden="1" customHeight="1" outlineLevel="1" x14ac:dyDescent="0.35">
      <c r="A208" s="79" t="s">
        <v>933</v>
      </c>
      <c r="B208" s="60" t="s">
        <v>153</v>
      </c>
      <c r="C208" s="91"/>
      <c r="D208" s="91"/>
      <c r="E208" s="41"/>
      <c r="F208" s="40" t="str">
        <f t="shared" si="16"/>
        <v/>
      </c>
      <c r="G208" s="40"/>
      <c r="H208" s="45"/>
      <c r="I208" s="79"/>
      <c r="J208" s="79"/>
      <c r="K208" s="79"/>
      <c r="L208" s="45"/>
      <c r="M208" s="45"/>
    </row>
    <row r="209" spans="1:13" ht="15" hidden="1" customHeight="1" outlineLevel="1" x14ac:dyDescent="0.35">
      <c r="A209" s="79" t="s">
        <v>934</v>
      </c>
      <c r="B209" s="60" t="s">
        <v>153</v>
      </c>
      <c r="C209" s="91"/>
      <c r="D209" s="91"/>
      <c r="E209" s="41"/>
      <c r="F209" s="40" t="str">
        <f t="shared" si="16"/>
        <v/>
      </c>
      <c r="G209" s="40"/>
      <c r="H209" s="45"/>
      <c r="I209" s="79"/>
      <c r="J209" s="79"/>
      <c r="K209" s="79"/>
      <c r="L209" s="45"/>
      <c r="M209" s="45"/>
    </row>
    <row r="210" spans="1:13" ht="15" hidden="1" customHeight="1" outlineLevel="1" x14ac:dyDescent="0.35">
      <c r="A210" s="79" t="s">
        <v>935</v>
      </c>
      <c r="B210" s="60" t="s">
        <v>153</v>
      </c>
      <c r="C210" s="91"/>
      <c r="D210" s="91"/>
      <c r="E210" s="41"/>
      <c r="F210" s="40" t="str">
        <f t="shared" si="16"/>
        <v/>
      </c>
      <c r="G210" s="40"/>
      <c r="H210" s="45"/>
      <c r="I210" s="79"/>
      <c r="J210" s="79"/>
      <c r="K210" s="79"/>
      <c r="L210" s="45"/>
      <c r="M210" s="45"/>
    </row>
    <row r="211" spans="1:13" ht="15" hidden="1" customHeight="1" outlineLevel="1" x14ac:dyDescent="0.35">
      <c r="A211" s="79" t="s">
        <v>936</v>
      </c>
      <c r="B211" s="60" t="s">
        <v>153</v>
      </c>
      <c r="C211" s="91"/>
      <c r="D211" s="91"/>
      <c r="E211" s="41"/>
      <c r="F211" s="40" t="str">
        <f t="shared" si="16"/>
        <v/>
      </c>
      <c r="G211" s="40"/>
      <c r="H211" s="45"/>
      <c r="I211" s="79"/>
      <c r="J211" s="79"/>
      <c r="K211" s="79"/>
      <c r="L211" s="45"/>
      <c r="M211" s="45"/>
    </row>
    <row r="212" spans="1:13" ht="15" hidden="1" customHeight="1" outlineLevel="1" x14ac:dyDescent="0.35">
      <c r="A212" s="79" t="s">
        <v>937</v>
      </c>
      <c r="B212" s="60" t="s">
        <v>153</v>
      </c>
      <c r="C212" s="91"/>
      <c r="D212" s="91"/>
      <c r="E212" s="41"/>
      <c r="F212" s="40" t="str">
        <f t="shared" si="16"/>
        <v/>
      </c>
      <c r="G212" s="40"/>
      <c r="H212" s="45"/>
      <c r="I212" s="79"/>
      <c r="J212" s="79"/>
      <c r="K212" s="79"/>
      <c r="L212" s="45"/>
      <c r="M212" s="45"/>
    </row>
    <row r="213" spans="1:13" ht="15" hidden="1" customHeight="1" outlineLevel="1" x14ac:dyDescent="0.35">
      <c r="A213" s="79" t="s">
        <v>938</v>
      </c>
      <c r="B213" s="60" t="s">
        <v>153</v>
      </c>
      <c r="C213" s="91"/>
      <c r="D213" s="91"/>
      <c r="E213" s="41"/>
      <c r="F213" s="40" t="str">
        <f t="shared" si="16"/>
        <v/>
      </c>
      <c r="G213" s="40"/>
      <c r="H213" s="45"/>
      <c r="I213" s="79"/>
      <c r="J213" s="79"/>
      <c r="K213" s="79"/>
      <c r="L213" s="45"/>
      <c r="M213" s="45"/>
    </row>
    <row r="214" spans="1:13" ht="15" customHeight="1" collapsed="1" x14ac:dyDescent="0.35">
      <c r="A214" s="51"/>
      <c r="B214" s="53" t="s">
        <v>529</v>
      </c>
      <c r="C214" s="51" t="s">
        <v>81</v>
      </c>
      <c r="D214" s="51"/>
      <c r="E214" s="39"/>
      <c r="F214" s="52" t="s">
        <v>144</v>
      </c>
      <c r="G214" s="52" t="s">
        <v>55</v>
      </c>
      <c r="H214" s="45"/>
      <c r="L214" s="45"/>
      <c r="M214" s="45"/>
    </row>
    <row r="215" spans="1:13" ht="15" customHeight="1" x14ac:dyDescent="0.35">
      <c r="A215" s="79" t="s">
        <v>421</v>
      </c>
      <c r="B215" s="4" t="s">
        <v>166</v>
      </c>
      <c r="C215" s="91">
        <v>0</v>
      </c>
      <c r="D215" s="91"/>
      <c r="E215" s="6"/>
      <c r="F215" s="40">
        <f>IF($C$218=0,"",IF(C215="[for completion]","",C215/$C$218))</f>
        <v>0</v>
      </c>
      <c r="G215" s="40">
        <f>IF($C$218=0,"",IF(C215="[for completion]","",C215/$C$218))</f>
        <v>0</v>
      </c>
      <c r="H215" s="45"/>
      <c r="L215" s="45"/>
      <c r="M215" s="45"/>
    </row>
    <row r="216" spans="1:13" ht="15" customHeight="1" x14ac:dyDescent="0.35">
      <c r="A216" s="79" t="s">
        <v>422</v>
      </c>
      <c r="B216" s="4" t="s">
        <v>165</v>
      </c>
      <c r="C216" s="91">
        <v>15000000</v>
      </c>
      <c r="D216" s="91"/>
      <c r="E216" s="6"/>
      <c r="F216" s="40">
        <f>C216/C38</f>
        <v>5.0110642555747913E-3</v>
      </c>
      <c r="G216" s="40">
        <f>C216/C39</f>
        <v>3.7499999999999999E-2</v>
      </c>
      <c r="H216" s="45"/>
      <c r="L216" s="45"/>
      <c r="M216" s="45"/>
    </row>
    <row r="217" spans="1:13" ht="15" customHeight="1" x14ac:dyDescent="0.35">
      <c r="A217" s="79" t="s">
        <v>423</v>
      </c>
      <c r="B217" s="4" t="s">
        <v>2</v>
      </c>
      <c r="C217" s="91">
        <v>0</v>
      </c>
      <c r="D217" s="91"/>
      <c r="E217" s="6"/>
      <c r="F217" s="40">
        <f>IF($C$218=0,"",IF(C217="[for completion]","",C217/$C$218))</f>
        <v>0</v>
      </c>
      <c r="G217" s="40">
        <f>IF($C$218=0,"",IF(C217="[for completion]","",C217/$C$218))</f>
        <v>0</v>
      </c>
      <c r="H217" s="45"/>
      <c r="L217" s="45"/>
      <c r="M217" s="45"/>
    </row>
    <row r="218" spans="1:13" ht="15" customHeight="1" x14ac:dyDescent="0.35">
      <c r="A218" s="79" t="s">
        <v>424</v>
      </c>
      <c r="B218" s="5" t="s">
        <v>1</v>
      </c>
      <c r="C218" s="91">
        <f>SUM(C215:C217)</f>
        <v>15000000</v>
      </c>
      <c r="D218" s="91"/>
      <c r="E218" s="6"/>
      <c r="F218" s="40">
        <f>SUM(F215:F217)</f>
        <v>5.0110642555747913E-3</v>
      </c>
      <c r="G218" s="40">
        <f>C218/C39</f>
        <v>3.7499999999999999E-2</v>
      </c>
      <c r="H218" s="45"/>
      <c r="L218" s="45"/>
      <c r="M218" s="45"/>
    </row>
    <row r="219" spans="1:13" hidden="1" outlineLevel="1" x14ac:dyDescent="0.35">
      <c r="A219" s="79" t="s">
        <v>925</v>
      </c>
      <c r="B219" s="60" t="s">
        <v>949</v>
      </c>
      <c r="C219" s="91">
        <f>C56</f>
        <v>11553424</v>
      </c>
      <c r="D219" s="91"/>
      <c r="E219" s="6"/>
      <c r="F219" s="40">
        <f>C219/C38</f>
        <v>3.8596633357266615E-3</v>
      </c>
      <c r="G219" s="40">
        <f>C219/C39</f>
        <v>2.8883559999999999E-2</v>
      </c>
      <c r="H219" s="45"/>
      <c r="I219" s="79"/>
      <c r="J219" s="79"/>
      <c r="K219" s="79"/>
      <c r="L219" s="45"/>
      <c r="M219" s="45"/>
    </row>
    <row r="220" spans="1:13" ht="15" hidden="1" customHeight="1" outlineLevel="1" x14ac:dyDescent="0.35">
      <c r="A220" s="79" t="s">
        <v>926</v>
      </c>
      <c r="B220" s="60" t="s">
        <v>950</v>
      </c>
      <c r="C220" s="91">
        <f>C218-C219</f>
        <v>3446576</v>
      </c>
      <c r="D220" s="91"/>
      <c r="E220" s="6"/>
      <c r="F220" s="40">
        <f>C220/C38</f>
        <v>1.1514009198481294E-3</v>
      </c>
      <c r="G220" s="40">
        <f>C220/C39</f>
        <v>8.6164399999999995E-3</v>
      </c>
      <c r="H220" s="45"/>
      <c r="I220" s="79"/>
      <c r="J220" s="79"/>
      <c r="K220" s="79"/>
      <c r="L220" s="45"/>
      <c r="M220" s="45"/>
    </row>
    <row r="221" spans="1:13" ht="15" hidden="1" customHeight="1" outlineLevel="1" x14ac:dyDescent="0.35">
      <c r="A221" s="79" t="s">
        <v>927</v>
      </c>
      <c r="B221" s="60" t="s">
        <v>153</v>
      </c>
      <c r="C221" s="91"/>
      <c r="D221" s="91"/>
      <c r="E221" s="6"/>
      <c r="F221" s="40" t="str">
        <f t="shared" ref="F221:F225" si="17">IF($C$218=0,"",IF(C221="","",C221/$C$218))</f>
        <v/>
      </c>
      <c r="G221" s="40" t="str">
        <f t="shared" ref="G221:G225" si="18">IF($C$218=0,"",IF(C221="","",C221/$C$218))</f>
        <v/>
      </c>
      <c r="H221" s="45"/>
      <c r="I221" s="79"/>
      <c r="J221" s="79"/>
      <c r="K221" s="79"/>
      <c r="L221" s="45"/>
      <c r="M221" s="45"/>
    </row>
    <row r="222" spans="1:13" ht="15" hidden="1" customHeight="1" outlineLevel="1" x14ac:dyDescent="0.35">
      <c r="A222" s="79" t="s">
        <v>928</v>
      </c>
      <c r="B222" s="60" t="s">
        <v>153</v>
      </c>
      <c r="C222" s="91"/>
      <c r="D222" s="91"/>
      <c r="E222" s="6"/>
      <c r="F222" s="40" t="str">
        <f t="shared" si="17"/>
        <v/>
      </c>
      <c r="G222" s="40" t="str">
        <f t="shared" si="18"/>
        <v/>
      </c>
      <c r="H222" s="45"/>
      <c r="I222" s="79"/>
      <c r="J222" s="79"/>
      <c r="K222" s="79"/>
      <c r="L222" s="45"/>
      <c r="M222" s="45"/>
    </row>
    <row r="223" spans="1:13" ht="15" hidden="1" customHeight="1" outlineLevel="1" x14ac:dyDescent="0.35">
      <c r="A223" s="79" t="s">
        <v>929</v>
      </c>
      <c r="B223" s="60" t="s">
        <v>153</v>
      </c>
      <c r="C223" s="91"/>
      <c r="D223" s="91"/>
      <c r="E223" s="6"/>
      <c r="F223" s="40" t="str">
        <f t="shared" si="17"/>
        <v/>
      </c>
      <c r="G223" s="40" t="str">
        <f t="shared" si="18"/>
        <v/>
      </c>
      <c r="H223" s="45"/>
      <c r="I223" s="79"/>
      <c r="J223" s="79"/>
      <c r="K223" s="79"/>
      <c r="L223" s="45"/>
      <c r="M223" s="45"/>
    </row>
    <row r="224" spans="1:13" ht="15" hidden="1" customHeight="1" outlineLevel="1" x14ac:dyDescent="0.35">
      <c r="A224" s="79" t="s">
        <v>930</v>
      </c>
      <c r="B224" s="60" t="s">
        <v>153</v>
      </c>
      <c r="C224" s="91"/>
      <c r="D224" s="91"/>
      <c r="E224" s="75"/>
      <c r="F224" s="40" t="str">
        <f t="shared" si="17"/>
        <v/>
      </c>
      <c r="G224" s="40" t="str">
        <f t="shared" si="18"/>
        <v/>
      </c>
      <c r="H224" s="45"/>
      <c r="I224" s="79"/>
      <c r="J224" s="79"/>
      <c r="K224" s="79"/>
      <c r="L224" s="45"/>
      <c r="M224" s="45"/>
    </row>
    <row r="225" spans="1:14" ht="15" hidden="1" customHeight="1" outlineLevel="1" x14ac:dyDescent="0.35">
      <c r="A225" s="79" t="s">
        <v>931</v>
      </c>
      <c r="B225" s="60" t="s">
        <v>153</v>
      </c>
      <c r="C225" s="91"/>
      <c r="D225" s="91"/>
      <c r="E225" s="6"/>
      <c r="F225" s="40" t="str">
        <f t="shared" si="17"/>
        <v/>
      </c>
      <c r="G225" s="40" t="str">
        <f t="shared" si="18"/>
        <v/>
      </c>
      <c r="H225" s="45"/>
      <c r="I225" s="79"/>
      <c r="J225" s="79"/>
      <c r="K225" s="79"/>
      <c r="L225" s="45"/>
      <c r="M225" s="45"/>
    </row>
    <row r="226" spans="1:14" ht="15" customHeight="1" collapsed="1" x14ac:dyDescent="0.35">
      <c r="A226" s="51"/>
      <c r="B226" s="53" t="s">
        <v>530</v>
      </c>
      <c r="C226" s="51"/>
      <c r="D226" s="51"/>
      <c r="E226" s="39"/>
      <c r="F226" s="52"/>
      <c r="G226" s="52"/>
      <c r="H226" s="45"/>
      <c r="L226" s="45"/>
      <c r="M226" s="45"/>
    </row>
    <row r="227" spans="1:14" ht="30" customHeight="1" x14ac:dyDescent="0.35">
      <c r="A227" s="79" t="s">
        <v>425</v>
      </c>
      <c r="B227" s="47" t="s">
        <v>42</v>
      </c>
      <c r="C227" s="55" t="s">
        <v>961</v>
      </c>
      <c r="H227" s="45"/>
      <c r="L227" s="45"/>
      <c r="M227" s="45"/>
    </row>
    <row r="228" spans="1:14" ht="15" customHeight="1" x14ac:dyDescent="0.35">
      <c r="A228" s="51"/>
      <c r="B228" s="53" t="s">
        <v>531</v>
      </c>
      <c r="C228" s="51"/>
      <c r="D228" s="51"/>
      <c r="E228" s="39"/>
      <c r="F228" s="52"/>
      <c r="G228" s="52"/>
      <c r="H228" s="45"/>
      <c r="L228" s="45"/>
      <c r="M228" s="45"/>
    </row>
    <row r="229" spans="1:14" ht="15" customHeight="1" x14ac:dyDescent="0.35">
      <c r="A229" s="79" t="s">
        <v>426</v>
      </c>
      <c r="B229" s="79" t="s">
        <v>246</v>
      </c>
      <c r="C229" s="91" t="s">
        <v>185</v>
      </c>
      <c r="E229" s="47"/>
      <c r="H229" s="45"/>
      <c r="L229" s="45"/>
      <c r="M229" s="45"/>
    </row>
    <row r="230" spans="1:14" ht="15" customHeight="1" x14ac:dyDescent="0.35">
      <c r="A230" s="79" t="s">
        <v>427</v>
      </c>
      <c r="B230" s="83" t="s">
        <v>236</v>
      </c>
      <c r="C230" s="91" t="s">
        <v>185</v>
      </c>
      <c r="E230" s="47"/>
      <c r="H230" s="45"/>
      <c r="L230" s="45"/>
      <c r="M230" s="45"/>
    </row>
    <row r="231" spans="1:14" ht="15" customHeight="1" x14ac:dyDescent="0.35">
      <c r="A231" s="79" t="s">
        <v>428</v>
      </c>
      <c r="B231" s="83" t="s">
        <v>237</v>
      </c>
      <c r="C231" s="91" t="s">
        <v>185</v>
      </c>
      <c r="E231" s="47"/>
      <c r="H231" s="45"/>
      <c r="L231" s="45"/>
      <c r="M231" s="45"/>
    </row>
    <row r="232" spans="1:14" ht="15" hidden="1" customHeight="1" outlineLevel="1" x14ac:dyDescent="0.35">
      <c r="A232" s="79" t="s">
        <v>429</v>
      </c>
      <c r="B232" s="80" t="s">
        <v>248</v>
      </c>
      <c r="C232" s="91" t="s">
        <v>185</v>
      </c>
      <c r="D232" s="47"/>
      <c r="E232" s="47"/>
      <c r="H232" s="45"/>
      <c r="L232" s="45"/>
      <c r="M232" s="45"/>
    </row>
    <row r="233" spans="1:14" ht="15" hidden="1" customHeight="1" outlineLevel="1" x14ac:dyDescent="0.35">
      <c r="A233" s="79" t="s">
        <v>430</v>
      </c>
      <c r="B233" s="80" t="s">
        <v>247</v>
      </c>
      <c r="C233" s="91" t="s">
        <v>185</v>
      </c>
      <c r="D233" s="75"/>
      <c r="E233" s="47"/>
      <c r="H233" s="45"/>
      <c r="L233" s="45"/>
      <c r="M233" s="45"/>
    </row>
    <row r="234" spans="1:14" ht="15" hidden="1" customHeight="1" outlineLevel="1" x14ac:dyDescent="0.35">
      <c r="A234" s="79" t="s">
        <v>431</v>
      </c>
      <c r="B234" s="80" t="s">
        <v>249</v>
      </c>
      <c r="C234" s="91" t="s">
        <v>185</v>
      </c>
      <c r="D234" s="47"/>
      <c r="E234" s="47"/>
      <c r="H234" s="45"/>
      <c r="L234" s="45"/>
      <c r="M234" s="45"/>
    </row>
    <row r="235" spans="1:14" ht="15" hidden="1" customHeight="1" outlineLevel="1" x14ac:dyDescent="0.35">
      <c r="A235" s="79" t="s">
        <v>432</v>
      </c>
      <c r="B235" s="79"/>
      <c r="C235" s="47"/>
      <c r="D235" s="47"/>
      <c r="E235" s="47"/>
      <c r="H235" s="45"/>
      <c r="L235" s="45"/>
      <c r="M235" s="45"/>
    </row>
    <row r="236" spans="1:14" ht="15" hidden="1" customHeight="1" outlineLevel="1" x14ac:dyDescent="0.35">
      <c r="A236" s="79" t="s">
        <v>433</v>
      </c>
      <c r="B236" s="79"/>
      <c r="C236" s="47"/>
      <c r="D236" s="47"/>
      <c r="E236" s="47"/>
      <c r="H236" s="45"/>
      <c r="L236" s="45"/>
      <c r="M236" s="45"/>
    </row>
    <row r="237" spans="1:14" ht="15" hidden="1" customHeight="1" outlineLevel="1" x14ac:dyDescent="0.35">
      <c r="A237" s="79" t="s">
        <v>434</v>
      </c>
      <c r="B237" s="79"/>
      <c r="D237" s="43"/>
      <c r="E237" s="43"/>
      <c r="F237" s="43"/>
      <c r="G237" s="43"/>
      <c r="H237" s="45"/>
      <c r="K237" s="56"/>
      <c r="L237" s="56"/>
      <c r="M237" s="56"/>
      <c r="N237" s="56"/>
    </row>
    <row r="238" spans="1:14" hidden="1" outlineLevel="1" x14ac:dyDescent="0.35">
      <c r="A238" s="79" t="s">
        <v>435</v>
      </c>
      <c r="B238" s="79"/>
      <c r="C238" s="79"/>
      <c r="D238" s="74"/>
      <c r="E238" s="74"/>
      <c r="F238" s="74"/>
      <c r="G238" s="74"/>
      <c r="H238" s="45"/>
      <c r="I238" s="79"/>
      <c r="J238" s="79"/>
      <c r="K238" s="56"/>
      <c r="L238" s="56"/>
      <c r="M238" s="56"/>
      <c r="N238" s="56"/>
    </row>
    <row r="239" spans="1:14" hidden="1" outlineLevel="1" x14ac:dyDescent="0.35">
      <c r="A239" s="79" t="s">
        <v>436</v>
      </c>
      <c r="B239" s="79"/>
      <c r="C239" s="79"/>
      <c r="D239" s="74"/>
      <c r="E239" s="74"/>
      <c r="F239" s="74"/>
      <c r="G239" s="74"/>
      <c r="H239" s="45"/>
      <c r="I239" s="79"/>
      <c r="J239" s="79"/>
      <c r="K239" s="56"/>
      <c r="L239" s="56"/>
      <c r="M239" s="56"/>
      <c r="N239" s="56"/>
    </row>
    <row r="240" spans="1:14" hidden="1" outlineLevel="1" x14ac:dyDescent="0.35">
      <c r="A240" s="79" t="s">
        <v>437</v>
      </c>
      <c r="B240" s="79"/>
      <c r="C240" s="79"/>
      <c r="D240" s="74"/>
      <c r="E240" s="74"/>
      <c r="F240" s="74"/>
      <c r="G240" s="74"/>
      <c r="H240" s="45"/>
      <c r="I240" s="79"/>
      <c r="J240" s="79"/>
      <c r="K240" s="56"/>
      <c r="L240" s="56"/>
      <c r="M240" s="56"/>
      <c r="N240" s="56"/>
    </row>
    <row r="241" spans="1:14" hidden="1" outlineLevel="1" x14ac:dyDescent="0.35">
      <c r="A241" s="79" t="s">
        <v>438</v>
      </c>
      <c r="B241" s="79"/>
      <c r="C241" s="79"/>
      <c r="D241" s="74"/>
      <c r="E241" s="74"/>
      <c r="F241" s="74"/>
      <c r="G241" s="74"/>
      <c r="H241" s="45"/>
      <c r="I241" s="79"/>
      <c r="J241" s="79"/>
      <c r="K241" s="56"/>
      <c r="L241" s="56"/>
      <c r="M241" s="56"/>
      <c r="N241" s="56"/>
    </row>
    <row r="242" spans="1:14" hidden="1" outlineLevel="1" x14ac:dyDescent="0.35">
      <c r="A242" s="79" t="s">
        <v>439</v>
      </c>
      <c r="B242" s="79"/>
      <c r="C242" s="79"/>
      <c r="D242" s="74"/>
      <c r="E242" s="74"/>
      <c r="F242" s="74"/>
      <c r="G242" s="74"/>
      <c r="H242" s="45"/>
      <c r="I242" s="79"/>
      <c r="J242" s="79"/>
      <c r="K242" s="56"/>
      <c r="L242" s="56"/>
      <c r="M242" s="56"/>
      <c r="N242" s="56"/>
    </row>
    <row r="243" spans="1:14" hidden="1" outlineLevel="1" x14ac:dyDescent="0.35">
      <c r="A243" s="79" t="s">
        <v>440</v>
      </c>
      <c r="B243" s="79"/>
      <c r="C243" s="79"/>
      <c r="D243" s="74"/>
      <c r="E243" s="74"/>
      <c r="F243" s="74"/>
      <c r="G243" s="74"/>
      <c r="H243" s="45"/>
      <c r="I243" s="79"/>
      <c r="J243" s="79"/>
      <c r="K243" s="56"/>
      <c r="L243" s="56"/>
      <c r="M243" s="56"/>
      <c r="N243" s="56"/>
    </row>
    <row r="244" spans="1:14" hidden="1" outlineLevel="1" x14ac:dyDescent="0.35">
      <c r="A244" s="79" t="s">
        <v>441</v>
      </c>
      <c r="B244" s="79"/>
      <c r="C244" s="79"/>
      <c r="D244" s="74"/>
      <c r="E244" s="74"/>
      <c r="F244" s="74"/>
      <c r="G244" s="74"/>
      <c r="H244" s="45"/>
      <c r="I244" s="79"/>
      <c r="J244" s="79"/>
      <c r="K244" s="56"/>
      <c r="L244" s="56"/>
      <c r="M244" s="56"/>
      <c r="N244" s="56"/>
    </row>
    <row r="245" spans="1:14" hidden="1" outlineLevel="1" x14ac:dyDescent="0.35">
      <c r="A245" s="79" t="s">
        <v>442</v>
      </c>
      <c r="B245" s="79"/>
      <c r="C245" s="79"/>
      <c r="D245" s="74"/>
      <c r="E245" s="74"/>
      <c r="F245" s="74"/>
      <c r="G245" s="74"/>
      <c r="H245" s="45"/>
      <c r="I245" s="79"/>
      <c r="J245" s="79"/>
      <c r="K245" s="56"/>
      <c r="L245" s="56"/>
      <c r="M245" s="56"/>
      <c r="N245" s="56"/>
    </row>
    <row r="246" spans="1:14" hidden="1" outlineLevel="1" x14ac:dyDescent="0.35">
      <c r="A246" s="79" t="s">
        <v>443</v>
      </c>
      <c r="B246" s="79"/>
      <c r="C246" s="79"/>
      <c r="D246" s="74"/>
      <c r="E246" s="74"/>
      <c r="F246" s="74"/>
      <c r="G246" s="74"/>
      <c r="H246" s="45"/>
      <c r="I246" s="79"/>
      <c r="J246" s="79"/>
      <c r="K246" s="56"/>
      <c r="L246" s="56"/>
      <c r="M246" s="56"/>
      <c r="N246" s="56"/>
    </row>
    <row r="247" spans="1:14" hidden="1" outlineLevel="1" x14ac:dyDescent="0.35">
      <c r="A247" s="79" t="s">
        <v>444</v>
      </c>
      <c r="B247" s="79"/>
      <c r="C247" s="79"/>
      <c r="D247" s="74"/>
      <c r="E247" s="74"/>
      <c r="F247" s="74"/>
      <c r="G247" s="74"/>
      <c r="H247" s="45"/>
      <c r="I247" s="79"/>
      <c r="J247" s="79"/>
      <c r="K247" s="56"/>
      <c r="L247" s="56"/>
      <c r="M247" s="56"/>
      <c r="N247" s="56"/>
    </row>
    <row r="248" spans="1:14" hidden="1" outlineLevel="1" x14ac:dyDescent="0.35">
      <c r="A248" s="79" t="s">
        <v>445</v>
      </c>
      <c r="B248" s="79"/>
      <c r="C248" s="79"/>
      <c r="D248" s="74"/>
      <c r="E248" s="74"/>
      <c r="F248" s="74"/>
      <c r="G248" s="74"/>
      <c r="H248" s="45"/>
      <c r="I248" s="79"/>
      <c r="J248" s="79"/>
      <c r="K248" s="56"/>
      <c r="L248" s="56"/>
      <c r="M248" s="56"/>
      <c r="N248" s="56"/>
    </row>
    <row r="249" spans="1:14" hidden="1" outlineLevel="1" x14ac:dyDescent="0.35">
      <c r="A249" s="79" t="s">
        <v>446</v>
      </c>
      <c r="B249" s="79"/>
      <c r="C249" s="79"/>
      <c r="D249" s="74"/>
      <c r="E249" s="74"/>
      <c r="F249" s="74"/>
      <c r="G249" s="74"/>
      <c r="H249" s="45"/>
      <c r="I249" s="79"/>
      <c r="J249" s="79"/>
      <c r="K249" s="56"/>
      <c r="L249" s="56"/>
      <c r="M249" s="56"/>
      <c r="N249" s="56"/>
    </row>
    <row r="250" spans="1:14" hidden="1" outlineLevel="1" x14ac:dyDescent="0.35">
      <c r="A250" s="79" t="s">
        <v>447</v>
      </c>
      <c r="B250" s="79"/>
      <c r="C250" s="79"/>
      <c r="D250" s="74"/>
      <c r="E250" s="74"/>
      <c r="F250" s="74"/>
      <c r="G250" s="74"/>
      <c r="H250" s="45"/>
      <c r="I250" s="79"/>
      <c r="J250" s="79"/>
      <c r="K250" s="56"/>
      <c r="L250" s="56"/>
      <c r="M250" s="56"/>
      <c r="N250" s="56"/>
    </row>
    <row r="251" spans="1:14" hidden="1" outlineLevel="1" x14ac:dyDescent="0.35">
      <c r="A251" s="79" t="s">
        <v>448</v>
      </c>
      <c r="B251" s="79"/>
      <c r="C251" s="79"/>
      <c r="D251" s="74"/>
      <c r="E251" s="74"/>
      <c r="F251" s="74"/>
      <c r="G251" s="74"/>
      <c r="H251" s="45"/>
      <c r="I251" s="79"/>
      <c r="J251" s="79"/>
      <c r="K251" s="56"/>
      <c r="L251" s="56"/>
      <c r="M251" s="56"/>
      <c r="N251" s="56"/>
    </row>
    <row r="252" spans="1:14" hidden="1" outlineLevel="1" x14ac:dyDescent="0.35">
      <c r="A252" s="79" t="s">
        <v>449</v>
      </c>
      <c r="B252" s="79"/>
      <c r="C252" s="79"/>
      <c r="D252" s="74"/>
      <c r="E252" s="74"/>
      <c r="F252" s="74"/>
      <c r="G252" s="74"/>
      <c r="H252" s="45"/>
      <c r="I252" s="79"/>
      <c r="J252" s="79"/>
      <c r="K252" s="56"/>
      <c r="L252" s="56"/>
      <c r="M252" s="56"/>
      <c r="N252" s="56"/>
    </row>
    <row r="253" spans="1:14" hidden="1" outlineLevel="1" x14ac:dyDescent="0.35">
      <c r="A253" s="79" t="s">
        <v>450</v>
      </c>
      <c r="B253" s="79"/>
      <c r="C253" s="79"/>
      <c r="D253" s="74"/>
      <c r="E253" s="74"/>
      <c r="F253" s="74"/>
      <c r="G253" s="74"/>
      <c r="H253" s="45"/>
      <c r="I253" s="79"/>
      <c r="J253" s="79"/>
      <c r="K253" s="56"/>
      <c r="L253" s="56"/>
      <c r="M253" s="56"/>
      <c r="N253" s="56"/>
    </row>
    <row r="254" spans="1:14" hidden="1" outlineLevel="1" x14ac:dyDescent="0.35">
      <c r="A254" s="79" t="s">
        <v>451</v>
      </c>
      <c r="B254" s="79"/>
      <c r="C254" s="79"/>
      <c r="D254" s="74"/>
      <c r="E254" s="74"/>
      <c r="F254" s="74"/>
      <c r="G254" s="74"/>
      <c r="H254" s="45"/>
      <c r="I254" s="79"/>
      <c r="J254" s="79"/>
      <c r="K254" s="56"/>
      <c r="L254" s="56"/>
      <c r="M254" s="56"/>
      <c r="N254" s="56"/>
    </row>
    <row r="255" spans="1:14" hidden="1" outlineLevel="1" x14ac:dyDescent="0.35">
      <c r="A255" s="79" t="s">
        <v>452</v>
      </c>
      <c r="B255" s="79"/>
      <c r="C255" s="79"/>
      <c r="D255" s="74"/>
      <c r="E255" s="74"/>
      <c r="F255" s="74"/>
      <c r="G255" s="74"/>
      <c r="H255" s="45"/>
      <c r="I255" s="79"/>
      <c r="J255" s="79"/>
      <c r="K255" s="56"/>
      <c r="L255" s="56"/>
      <c r="M255" s="56"/>
      <c r="N255" s="56"/>
    </row>
    <row r="256" spans="1:14" hidden="1" outlineLevel="1" x14ac:dyDescent="0.35">
      <c r="A256" s="79" t="s">
        <v>453</v>
      </c>
      <c r="B256" s="79"/>
      <c r="C256" s="79"/>
      <c r="D256" s="74"/>
      <c r="E256" s="74"/>
      <c r="F256" s="74"/>
      <c r="G256" s="74"/>
      <c r="H256" s="45"/>
      <c r="I256" s="79"/>
      <c r="J256" s="79"/>
      <c r="K256" s="56"/>
      <c r="L256" s="56"/>
      <c r="M256" s="56"/>
      <c r="N256" s="56"/>
    </row>
    <row r="257" spans="1:14" hidden="1" outlineLevel="1" x14ac:dyDescent="0.35">
      <c r="A257" s="79" t="s">
        <v>454</v>
      </c>
      <c r="B257" s="79"/>
      <c r="C257" s="79"/>
      <c r="D257" s="74"/>
      <c r="E257" s="74"/>
      <c r="F257" s="74"/>
      <c r="G257" s="74"/>
      <c r="H257" s="45"/>
      <c r="I257" s="79"/>
      <c r="J257" s="79"/>
      <c r="K257" s="56"/>
      <c r="L257" s="56"/>
      <c r="M257" s="56"/>
      <c r="N257" s="56"/>
    </row>
    <row r="258" spans="1:14" hidden="1" outlineLevel="1" x14ac:dyDescent="0.35">
      <c r="A258" s="79" t="s">
        <v>455</v>
      </c>
      <c r="B258" s="79"/>
      <c r="C258" s="79"/>
      <c r="D258" s="74"/>
      <c r="E258" s="74"/>
      <c r="F258" s="74"/>
      <c r="G258" s="74"/>
      <c r="H258" s="45"/>
      <c r="I258" s="79"/>
      <c r="J258" s="79"/>
      <c r="K258" s="56"/>
      <c r="L258" s="56"/>
      <c r="M258" s="56"/>
      <c r="N258" s="56"/>
    </row>
    <row r="259" spans="1:14" hidden="1" outlineLevel="1" x14ac:dyDescent="0.35">
      <c r="A259" s="79" t="s">
        <v>456</v>
      </c>
      <c r="B259" s="79"/>
      <c r="C259" s="79"/>
      <c r="D259" s="74"/>
      <c r="E259" s="74"/>
      <c r="F259" s="74"/>
      <c r="G259" s="74"/>
      <c r="H259" s="45"/>
      <c r="I259" s="79"/>
      <c r="J259" s="79"/>
      <c r="K259" s="56"/>
      <c r="L259" s="56"/>
      <c r="M259" s="56"/>
      <c r="N259" s="56"/>
    </row>
    <row r="260" spans="1:14" hidden="1" outlineLevel="1" x14ac:dyDescent="0.35">
      <c r="A260" s="79" t="s">
        <v>457</v>
      </c>
      <c r="B260" s="79"/>
      <c r="C260" s="79"/>
      <c r="D260" s="74"/>
      <c r="E260" s="74"/>
      <c r="F260" s="74"/>
      <c r="G260" s="74"/>
      <c r="H260" s="45"/>
      <c r="I260" s="79"/>
      <c r="J260" s="79"/>
      <c r="K260" s="56"/>
      <c r="L260" s="56"/>
      <c r="M260" s="56"/>
      <c r="N260" s="56"/>
    </row>
    <row r="261" spans="1:14" hidden="1" outlineLevel="1" x14ac:dyDescent="0.35">
      <c r="A261" s="79" t="s">
        <v>458</v>
      </c>
      <c r="B261" s="79"/>
      <c r="C261" s="79"/>
      <c r="D261" s="74"/>
      <c r="E261" s="74"/>
      <c r="F261" s="74"/>
      <c r="G261" s="74"/>
      <c r="H261" s="45"/>
      <c r="I261" s="79"/>
      <c r="J261" s="79"/>
      <c r="K261" s="56"/>
      <c r="L261" s="56"/>
      <c r="M261" s="56"/>
      <c r="N261" s="56"/>
    </row>
    <row r="262" spans="1:14" hidden="1" outlineLevel="1" x14ac:dyDescent="0.35">
      <c r="A262" s="79" t="s">
        <v>459</v>
      </c>
      <c r="B262" s="79"/>
      <c r="C262" s="79"/>
      <c r="D262" s="74"/>
      <c r="E262" s="74"/>
      <c r="F262" s="74"/>
      <c r="G262" s="74"/>
      <c r="H262" s="45"/>
      <c r="I262" s="79"/>
      <c r="J262" s="79"/>
      <c r="K262" s="56"/>
      <c r="L262" s="56"/>
      <c r="M262" s="56"/>
      <c r="N262" s="56"/>
    </row>
    <row r="263" spans="1:14" hidden="1" outlineLevel="1" x14ac:dyDescent="0.35">
      <c r="A263" s="79" t="s">
        <v>460</v>
      </c>
      <c r="B263" s="79"/>
      <c r="C263" s="79"/>
      <c r="D263" s="74"/>
      <c r="E263" s="74"/>
      <c r="F263" s="74"/>
      <c r="G263" s="74"/>
      <c r="H263" s="45"/>
      <c r="I263" s="79"/>
      <c r="J263" s="79"/>
      <c r="K263" s="56"/>
      <c r="L263" s="56"/>
      <c r="M263" s="56"/>
      <c r="N263" s="56"/>
    </row>
    <row r="264" spans="1:14" hidden="1" outlineLevel="1" x14ac:dyDescent="0.35">
      <c r="A264" s="79" t="s">
        <v>461</v>
      </c>
      <c r="B264" s="79"/>
      <c r="C264" s="79"/>
      <c r="D264" s="74"/>
      <c r="E264" s="74"/>
      <c r="F264" s="74"/>
      <c r="G264" s="74"/>
      <c r="H264" s="45"/>
      <c r="I264" s="79"/>
      <c r="J264" s="79"/>
      <c r="K264" s="56"/>
      <c r="L264" s="56"/>
      <c r="M264" s="56"/>
      <c r="N264" s="56"/>
    </row>
    <row r="265" spans="1:14" hidden="1" outlineLevel="1" x14ac:dyDescent="0.35">
      <c r="A265" s="79" t="s">
        <v>462</v>
      </c>
      <c r="B265" s="79"/>
      <c r="C265" s="79"/>
      <c r="D265" s="74"/>
      <c r="E265" s="74"/>
      <c r="F265" s="74"/>
      <c r="G265" s="74"/>
      <c r="H265" s="45"/>
      <c r="I265" s="79"/>
      <c r="J265" s="79"/>
      <c r="K265" s="56"/>
      <c r="L265" s="56"/>
      <c r="M265" s="56"/>
      <c r="N265" s="56"/>
    </row>
    <row r="266" spans="1:14" hidden="1" outlineLevel="1" x14ac:dyDescent="0.35">
      <c r="A266" s="79" t="s">
        <v>463</v>
      </c>
      <c r="B266" s="79"/>
      <c r="C266" s="79"/>
      <c r="D266" s="74"/>
      <c r="E266" s="74"/>
      <c r="F266" s="74"/>
      <c r="G266" s="74"/>
      <c r="H266" s="45"/>
      <c r="I266" s="79"/>
      <c r="J266" s="79"/>
      <c r="K266" s="56"/>
      <c r="L266" s="56"/>
      <c r="M266" s="56"/>
      <c r="N266" s="56"/>
    </row>
    <row r="267" spans="1:14" hidden="1" outlineLevel="1" x14ac:dyDescent="0.35">
      <c r="A267" s="79" t="s">
        <v>464</v>
      </c>
      <c r="B267" s="79"/>
      <c r="C267" s="79"/>
      <c r="D267" s="74"/>
      <c r="E267" s="74"/>
      <c r="F267" s="74"/>
      <c r="G267" s="74"/>
      <c r="H267" s="45"/>
      <c r="I267" s="79"/>
      <c r="J267" s="79"/>
      <c r="K267" s="56"/>
      <c r="L267" s="56"/>
      <c r="M267" s="56"/>
      <c r="N267" s="56"/>
    </row>
    <row r="268" spans="1:14" hidden="1" outlineLevel="1" x14ac:dyDescent="0.35">
      <c r="A268" s="79" t="s">
        <v>465</v>
      </c>
      <c r="B268" s="79"/>
      <c r="C268" s="79"/>
      <c r="D268" s="74"/>
      <c r="E268" s="74"/>
      <c r="F268" s="74"/>
      <c r="G268" s="74"/>
      <c r="H268" s="45"/>
      <c r="I268" s="79"/>
      <c r="J268" s="79"/>
      <c r="K268" s="56"/>
      <c r="L268" s="56"/>
      <c r="M268" s="56"/>
      <c r="N268" s="56"/>
    </row>
    <row r="269" spans="1:14" hidden="1" outlineLevel="1" x14ac:dyDescent="0.35">
      <c r="A269" s="79" t="s">
        <v>466</v>
      </c>
      <c r="B269" s="79"/>
      <c r="C269" s="79"/>
      <c r="D269" s="74"/>
      <c r="E269" s="74"/>
      <c r="F269" s="74"/>
      <c r="G269" s="74"/>
      <c r="H269" s="45"/>
      <c r="I269" s="79"/>
      <c r="J269" s="79"/>
      <c r="K269" s="56"/>
      <c r="L269" s="56"/>
      <c r="M269" s="56"/>
      <c r="N269" s="56"/>
    </row>
    <row r="270" spans="1:14" hidden="1" outlineLevel="1" x14ac:dyDescent="0.35">
      <c r="A270" s="79" t="s">
        <v>467</v>
      </c>
      <c r="B270" s="79"/>
      <c r="C270" s="79"/>
      <c r="D270" s="74"/>
      <c r="E270" s="74"/>
      <c r="F270" s="74"/>
      <c r="G270" s="74"/>
      <c r="H270" s="45"/>
      <c r="I270" s="79"/>
      <c r="J270" s="79"/>
      <c r="K270" s="56"/>
      <c r="L270" s="56"/>
      <c r="M270" s="56"/>
      <c r="N270" s="56"/>
    </row>
    <row r="271" spans="1:14" hidden="1" outlineLevel="1" x14ac:dyDescent="0.35">
      <c r="A271" s="79" t="s">
        <v>468</v>
      </c>
      <c r="B271" s="79"/>
      <c r="C271" s="79"/>
      <c r="D271" s="74"/>
      <c r="E271" s="74"/>
      <c r="F271" s="74"/>
      <c r="G271" s="74"/>
      <c r="H271" s="45"/>
      <c r="I271" s="79"/>
      <c r="J271" s="79"/>
      <c r="K271" s="56"/>
      <c r="L271" s="56"/>
      <c r="M271" s="56"/>
      <c r="N271" s="56"/>
    </row>
    <row r="272" spans="1:14" hidden="1" outlineLevel="1" x14ac:dyDescent="0.35">
      <c r="A272" s="79" t="s">
        <v>469</v>
      </c>
      <c r="B272" s="79"/>
      <c r="C272" s="79"/>
      <c r="D272" s="74"/>
      <c r="E272" s="74"/>
      <c r="F272" s="74"/>
      <c r="G272" s="74"/>
      <c r="H272" s="45"/>
      <c r="I272" s="79"/>
      <c r="J272" s="79"/>
      <c r="K272" s="56"/>
      <c r="L272" s="56"/>
      <c r="M272" s="56"/>
      <c r="N272" s="56"/>
    </row>
    <row r="273" spans="1:14" hidden="1" outlineLevel="1" x14ac:dyDescent="0.35">
      <c r="A273" s="79" t="s">
        <v>470</v>
      </c>
      <c r="B273" s="79"/>
      <c r="C273" s="79"/>
      <c r="D273" s="74"/>
      <c r="E273" s="74"/>
      <c r="F273" s="74"/>
      <c r="G273" s="74"/>
      <c r="H273" s="45"/>
      <c r="I273" s="79"/>
      <c r="J273" s="79"/>
      <c r="K273" s="56"/>
      <c r="L273" s="56"/>
      <c r="M273" s="56"/>
      <c r="N273" s="56"/>
    </row>
    <row r="274" spans="1:14" hidden="1" outlineLevel="1" x14ac:dyDescent="0.35">
      <c r="A274" s="79" t="s">
        <v>471</v>
      </c>
      <c r="B274" s="79"/>
      <c r="C274" s="79"/>
      <c r="D274" s="74"/>
      <c r="E274" s="74"/>
      <c r="F274" s="74"/>
      <c r="G274" s="74"/>
      <c r="H274" s="45"/>
      <c r="I274" s="79"/>
      <c r="J274" s="79"/>
      <c r="K274" s="56"/>
      <c r="L274" s="56"/>
      <c r="M274" s="56"/>
      <c r="N274" s="56"/>
    </row>
    <row r="275" spans="1:14" hidden="1" outlineLevel="1" x14ac:dyDescent="0.35">
      <c r="A275" s="79" t="s">
        <v>472</v>
      </c>
      <c r="B275" s="79"/>
      <c r="C275" s="79"/>
      <c r="D275" s="74"/>
      <c r="E275" s="74"/>
      <c r="F275" s="74"/>
      <c r="G275" s="74"/>
      <c r="H275" s="45"/>
      <c r="I275" s="79"/>
      <c r="J275" s="79"/>
      <c r="K275" s="56"/>
      <c r="L275" s="56"/>
      <c r="M275" s="56"/>
      <c r="N275" s="56"/>
    </row>
    <row r="276" spans="1:14" hidden="1" outlineLevel="1" x14ac:dyDescent="0.35">
      <c r="A276" s="79" t="s">
        <v>473</v>
      </c>
      <c r="B276" s="79"/>
      <c r="C276" s="79"/>
      <c r="D276" s="74"/>
      <c r="E276" s="74"/>
      <c r="F276" s="74"/>
      <c r="G276" s="74"/>
      <c r="H276" s="45"/>
      <c r="I276" s="79"/>
      <c r="J276" s="79"/>
      <c r="K276" s="56"/>
      <c r="L276" s="56"/>
      <c r="M276" s="56"/>
      <c r="N276" s="56"/>
    </row>
    <row r="277" spans="1:14" hidden="1" outlineLevel="1" x14ac:dyDescent="0.35">
      <c r="A277" s="79" t="s">
        <v>474</v>
      </c>
      <c r="B277" s="79"/>
      <c r="C277" s="79"/>
      <c r="D277" s="74"/>
      <c r="E277" s="74"/>
      <c r="F277" s="74"/>
      <c r="G277" s="74"/>
      <c r="H277" s="45"/>
      <c r="I277" s="79"/>
      <c r="J277" s="79"/>
      <c r="K277" s="56"/>
      <c r="L277" s="56"/>
      <c r="M277" s="56"/>
      <c r="N277" s="56"/>
    </row>
    <row r="278" spans="1:14" hidden="1" outlineLevel="1" x14ac:dyDescent="0.35">
      <c r="A278" s="79" t="s">
        <v>475</v>
      </c>
      <c r="B278" s="79"/>
      <c r="C278" s="79"/>
      <c r="D278" s="74"/>
      <c r="E278" s="74"/>
      <c r="F278" s="74"/>
      <c r="G278" s="74"/>
      <c r="H278" s="45"/>
      <c r="I278" s="79"/>
      <c r="J278" s="79"/>
      <c r="K278" s="56"/>
      <c r="L278" s="56"/>
      <c r="M278" s="56"/>
      <c r="N278" s="56"/>
    </row>
    <row r="279" spans="1:14" hidden="1" outlineLevel="1" x14ac:dyDescent="0.35">
      <c r="A279" s="79" t="s">
        <v>476</v>
      </c>
      <c r="B279" s="79"/>
      <c r="C279" s="79"/>
      <c r="D279" s="74"/>
      <c r="E279" s="74"/>
      <c r="F279" s="74"/>
      <c r="G279" s="74"/>
      <c r="H279" s="45"/>
      <c r="I279" s="79"/>
      <c r="J279" s="79"/>
      <c r="K279" s="56"/>
      <c r="L279" s="56"/>
      <c r="M279" s="56"/>
      <c r="N279" s="56"/>
    </row>
    <row r="280" spans="1:14" hidden="1" outlineLevel="1" x14ac:dyDescent="0.35">
      <c r="A280" s="79" t="s">
        <v>477</v>
      </c>
      <c r="B280" s="79"/>
      <c r="C280" s="79"/>
      <c r="D280" s="74"/>
      <c r="E280" s="74"/>
      <c r="F280" s="74"/>
      <c r="G280" s="74"/>
      <c r="H280" s="45"/>
      <c r="I280" s="79"/>
      <c r="J280" s="79"/>
      <c r="K280" s="56"/>
      <c r="L280" s="56"/>
      <c r="M280" s="56"/>
      <c r="N280" s="56"/>
    </row>
    <row r="281" spans="1:14" hidden="1" outlineLevel="1" x14ac:dyDescent="0.35">
      <c r="A281" s="79" t="s">
        <v>478</v>
      </c>
      <c r="B281" s="79"/>
      <c r="C281" s="79"/>
      <c r="D281" s="74"/>
      <c r="E281" s="74"/>
      <c r="F281" s="74"/>
      <c r="G281" s="74"/>
      <c r="H281" s="45"/>
      <c r="I281" s="79"/>
      <c r="J281" s="79"/>
      <c r="K281" s="56"/>
      <c r="L281" s="56"/>
      <c r="M281" s="56"/>
      <c r="N281" s="56"/>
    </row>
    <row r="282" spans="1:14" hidden="1" outlineLevel="1" x14ac:dyDescent="0.35">
      <c r="A282" s="79" t="s">
        <v>479</v>
      </c>
      <c r="B282" s="79"/>
      <c r="C282" s="79"/>
      <c r="D282" s="74"/>
      <c r="E282" s="74"/>
      <c r="F282" s="74"/>
      <c r="G282" s="74"/>
      <c r="H282" s="45"/>
      <c r="I282" s="79"/>
      <c r="J282" s="79"/>
      <c r="K282" s="56"/>
      <c r="L282" s="56"/>
      <c r="M282" s="56"/>
      <c r="N282" s="56"/>
    </row>
    <row r="283" spans="1:14" ht="37" collapsed="1" x14ac:dyDescent="0.35">
      <c r="A283" s="13"/>
      <c r="B283" s="13" t="s">
        <v>212</v>
      </c>
      <c r="C283" s="13" t="s">
        <v>73</v>
      </c>
      <c r="D283" s="13" t="s">
        <v>73</v>
      </c>
      <c r="E283" s="13"/>
      <c r="F283" s="10"/>
      <c r="G283" s="11"/>
      <c r="H283" s="45"/>
      <c r="I283" s="54"/>
      <c r="J283" s="54"/>
      <c r="K283" s="54"/>
      <c r="L283" s="54"/>
      <c r="M283" s="2"/>
    </row>
    <row r="284" spans="1:14" ht="18.5" x14ac:dyDescent="0.35">
      <c r="A284" s="84" t="s">
        <v>238</v>
      </c>
      <c r="B284" s="85"/>
      <c r="C284" s="85"/>
      <c r="D284" s="85"/>
      <c r="E284" s="85"/>
      <c r="F284" s="86"/>
      <c r="G284" s="85"/>
      <c r="H284" s="45"/>
      <c r="I284" s="54"/>
      <c r="J284" s="54"/>
      <c r="K284" s="54"/>
      <c r="L284" s="54"/>
      <c r="M284" s="2"/>
    </row>
    <row r="285" spans="1:14" ht="18.5" x14ac:dyDescent="0.35">
      <c r="A285" s="84" t="s">
        <v>239</v>
      </c>
      <c r="B285" s="85"/>
      <c r="C285" s="85"/>
      <c r="D285" s="85"/>
      <c r="E285" s="85"/>
      <c r="F285" s="86"/>
      <c r="G285" s="85"/>
      <c r="H285" s="45"/>
      <c r="I285" s="54"/>
      <c r="J285" s="54"/>
      <c r="K285" s="54"/>
      <c r="L285" s="54"/>
      <c r="M285" s="2"/>
    </row>
    <row r="286" spans="1:14" x14ac:dyDescent="0.35">
      <c r="A286" s="79" t="s">
        <v>480</v>
      </c>
      <c r="B286" s="42" t="s">
        <v>65</v>
      </c>
      <c r="C286" s="55">
        <f>ROW(B38)</f>
        <v>38</v>
      </c>
      <c r="E286" s="50"/>
      <c r="F286" s="50"/>
      <c r="G286" s="50"/>
      <c r="H286" s="45"/>
      <c r="I286" s="42"/>
      <c r="J286" s="55"/>
      <c r="L286" s="50"/>
      <c r="M286" s="50"/>
      <c r="N286" s="50"/>
    </row>
    <row r="287" spans="1:14" x14ac:dyDescent="0.35">
      <c r="A287" s="79" t="s">
        <v>481</v>
      </c>
      <c r="B287" s="42" t="s">
        <v>66</v>
      </c>
      <c r="C287" s="55">
        <f>ROW(B39)</f>
        <v>39</v>
      </c>
      <c r="E287" s="50"/>
      <c r="F287" s="50"/>
      <c r="H287" s="45"/>
      <c r="I287" s="42"/>
      <c r="J287" s="55"/>
      <c r="L287" s="50"/>
      <c r="M287" s="50"/>
    </row>
    <row r="288" spans="1:14" x14ac:dyDescent="0.35">
      <c r="A288" s="79" t="s">
        <v>482</v>
      </c>
      <c r="B288" s="42" t="s">
        <v>45</v>
      </c>
      <c r="C288" s="55" t="str">
        <f>ROW('B1. HTT Mortgage Assets'!B43)&amp; " for Mortgage Assets"</f>
        <v>43 for Mortgage Assets</v>
      </c>
      <c r="D288" s="55"/>
      <c r="E288" s="33"/>
      <c r="F288" s="50"/>
      <c r="G288" s="33"/>
      <c r="H288" s="45"/>
      <c r="I288" s="42"/>
      <c r="J288" s="55"/>
      <c r="K288" s="55"/>
      <c r="L288" s="33"/>
      <c r="M288" s="50"/>
      <c r="N288" s="33"/>
    </row>
    <row r="289" spans="1:14" x14ac:dyDescent="0.35">
      <c r="A289" s="79" t="s">
        <v>483</v>
      </c>
      <c r="B289" s="42" t="s">
        <v>67</v>
      </c>
      <c r="C289" s="55">
        <f>ROW(B52)</f>
        <v>52</v>
      </c>
      <c r="H289" s="45"/>
      <c r="I289" s="42"/>
      <c r="J289" s="55"/>
    </row>
    <row r="290" spans="1:14" x14ac:dyDescent="0.35">
      <c r="A290" s="79" t="s">
        <v>484</v>
      </c>
      <c r="B290" s="42" t="s">
        <v>68</v>
      </c>
      <c r="C290" s="73" t="str">
        <f>ROW('B1. HTT Mortgage Assets'!B152)&amp;" for Residential Mortgage Assets"</f>
        <v>152 for Residential Mortgage Assets</v>
      </c>
      <c r="D290" s="55"/>
      <c r="E290" s="33"/>
      <c r="F290" s="55"/>
      <c r="G290" s="33"/>
      <c r="H290" s="45"/>
      <c r="I290" s="42"/>
      <c r="J290" s="56"/>
      <c r="K290" s="55"/>
      <c r="L290" s="33"/>
      <c r="N290" s="33"/>
    </row>
    <row r="291" spans="1:14" x14ac:dyDescent="0.35">
      <c r="A291" s="79" t="s">
        <v>485</v>
      </c>
      <c r="B291" s="42" t="s">
        <v>264</v>
      </c>
      <c r="C291" s="55" t="str">
        <f>ROW('B1. HTT Mortgage Assets'!B115)&amp;" for Mortgage Assets"</f>
        <v>115 for Mortgage Assets</v>
      </c>
      <c r="D291" s="55">
        <f>ROW(B161)</f>
        <v>161</v>
      </c>
      <c r="F291" s="55"/>
      <c r="H291" s="45"/>
      <c r="I291" s="42"/>
      <c r="M291" s="33"/>
    </row>
    <row r="292" spans="1:14" x14ac:dyDescent="0.35">
      <c r="A292" s="79" t="s">
        <v>486</v>
      </c>
      <c r="B292" s="42" t="s">
        <v>265</v>
      </c>
      <c r="C292" s="55">
        <f>ROW(B109)</f>
        <v>109</v>
      </c>
      <c r="F292" s="33"/>
      <c r="H292" s="45"/>
      <c r="I292" s="42"/>
      <c r="J292" s="55"/>
      <c r="M292" s="33"/>
    </row>
    <row r="293" spans="1:14" x14ac:dyDescent="0.35">
      <c r="A293" s="79" t="s">
        <v>487</v>
      </c>
      <c r="B293" s="42" t="s">
        <v>69</v>
      </c>
      <c r="C293" s="55">
        <f>ROW(B161)</f>
        <v>161</v>
      </c>
      <c r="E293" s="33"/>
      <c r="F293" s="33"/>
      <c r="H293" s="45"/>
      <c r="I293" s="42"/>
      <c r="J293" s="55"/>
      <c r="L293" s="33"/>
      <c r="M293" s="33"/>
    </row>
    <row r="294" spans="1:14" x14ac:dyDescent="0.35">
      <c r="A294" s="79" t="s">
        <v>488</v>
      </c>
      <c r="B294" s="42" t="s">
        <v>70</v>
      </c>
      <c r="C294" s="55">
        <f>ROW(B135)</f>
        <v>135</v>
      </c>
      <c r="E294" s="33"/>
      <c r="F294" s="33"/>
      <c r="H294" s="45"/>
      <c r="I294" s="42"/>
      <c r="J294" s="55"/>
      <c r="L294" s="33"/>
      <c r="M294" s="33"/>
    </row>
    <row r="295" spans="1:14" ht="29" x14ac:dyDescent="0.35">
      <c r="A295" s="79" t="s">
        <v>489</v>
      </c>
      <c r="B295" s="46" t="s">
        <v>963</v>
      </c>
      <c r="C295" s="55" t="str">
        <f>ROW('C. HTT Harmonised Glossary'!B17)&amp;" for Harmonised Glossary"</f>
        <v>17 for Harmonised Glossary</v>
      </c>
      <c r="E295" s="33"/>
      <c r="H295" s="45"/>
      <c r="J295" s="55"/>
      <c r="L295" s="33"/>
    </row>
    <row r="296" spans="1:14" x14ac:dyDescent="0.35">
      <c r="A296" s="79" t="s">
        <v>490</v>
      </c>
      <c r="B296" s="42" t="s">
        <v>71</v>
      </c>
      <c r="C296" s="55">
        <f>ROW(B65)</f>
        <v>65</v>
      </c>
      <c r="E296" s="33"/>
      <c r="H296" s="45"/>
      <c r="I296" s="42"/>
      <c r="J296" s="55"/>
      <c r="L296" s="33"/>
    </row>
    <row r="297" spans="1:14" x14ac:dyDescent="0.35">
      <c r="A297" s="79" t="s">
        <v>491</v>
      </c>
      <c r="B297" s="42" t="s">
        <v>72</v>
      </c>
      <c r="C297" s="55">
        <f>ROW(B87)</f>
        <v>87</v>
      </c>
      <c r="E297" s="33"/>
      <c r="H297" s="45"/>
      <c r="I297" s="42"/>
      <c r="J297" s="55"/>
      <c r="L297" s="33"/>
    </row>
    <row r="298" spans="1:14" x14ac:dyDescent="0.35">
      <c r="A298" s="79" t="s">
        <v>492</v>
      </c>
      <c r="B298" s="42" t="s">
        <v>46</v>
      </c>
      <c r="C298" s="55" t="str">
        <f>ROW('B1. HTT Mortgage Assets'!B145)&amp; " for Mortgage Assets"</f>
        <v>145 for Mortgage Assets</v>
      </c>
      <c r="D298" s="55"/>
      <c r="E298" s="33"/>
      <c r="H298" s="45"/>
      <c r="I298" s="42"/>
      <c r="J298" s="55"/>
      <c r="K298" s="55"/>
      <c r="L298" s="33"/>
    </row>
    <row r="299" spans="1:14" hidden="1" outlineLevel="1" x14ac:dyDescent="0.35">
      <c r="A299" s="79" t="s">
        <v>493</v>
      </c>
      <c r="B299" s="42"/>
      <c r="C299" s="55"/>
      <c r="D299" s="55"/>
      <c r="E299" s="33"/>
      <c r="H299" s="45"/>
      <c r="I299" s="42"/>
      <c r="J299" s="55"/>
      <c r="K299" s="55"/>
      <c r="L299" s="33"/>
    </row>
    <row r="300" spans="1:14" hidden="1" outlineLevel="1" x14ac:dyDescent="0.35">
      <c r="A300" s="79" t="s">
        <v>494</v>
      </c>
      <c r="B300" s="42"/>
      <c r="C300" s="55"/>
      <c r="D300" s="55"/>
      <c r="E300" s="33"/>
      <c r="H300" s="45"/>
      <c r="I300" s="42"/>
      <c r="J300" s="55"/>
      <c r="K300" s="55"/>
      <c r="L300" s="33"/>
    </row>
    <row r="301" spans="1:14" hidden="1" outlineLevel="1" x14ac:dyDescent="0.35">
      <c r="A301" s="79" t="s">
        <v>495</v>
      </c>
      <c r="B301" s="42"/>
      <c r="C301" s="55"/>
      <c r="D301" s="55"/>
      <c r="E301" s="33"/>
      <c r="H301" s="45"/>
      <c r="I301" s="42"/>
      <c r="J301" s="55"/>
      <c r="K301" s="55"/>
      <c r="L301" s="33"/>
    </row>
    <row r="302" spans="1:14" hidden="1" outlineLevel="1" x14ac:dyDescent="0.35">
      <c r="A302" s="79" t="s">
        <v>496</v>
      </c>
      <c r="B302" s="42"/>
      <c r="C302" s="55"/>
      <c r="D302" s="55"/>
      <c r="E302" s="33"/>
      <c r="H302" s="45"/>
      <c r="I302" s="42"/>
      <c r="J302" s="55"/>
      <c r="K302" s="55"/>
      <c r="L302" s="33"/>
    </row>
    <row r="303" spans="1:14" hidden="1" outlineLevel="1" x14ac:dyDescent="0.35">
      <c r="A303" s="79" t="s">
        <v>497</v>
      </c>
      <c r="B303" s="42"/>
      <c r="C303" s="55"/>
      <c r="D303" s="55"/>
      <c r="E303" s="33"/>
      <c r="H303" s="45"/>
      <c r="I303" s="42"/>
      <c r="J303" s="55"/>
      <c r="K303" s="55"/>
      <c r="L303" s="33"/>
    </row>
    <row r="304" spans="1:14" hidden="1" outlineLevel="1" x14ac:dyDescent="0.35">
      <c r="A304" s="79" t="s">
        <v>498</v>
      </c>
      <c r="B304" s="42"/>
      <c r="C304" s="55"/>
      <c r="D304" s="55"/>
      <c r="E304" s="33"/>
      <c r="H304" s="45"/>
      <c r="I304" s="42"/>
      <c r="J304" s="55"/>
      <c r="K304" s="55"/>
      <c r="L304" s="33"/>
    </row>
    <row r="305" spans="1:13" hidden="1" outlineLevel="1" x14ac:dyDescent="0.35">
      <c r="A305" s="79" t="s">
        <v>499</v>
      </c>
      <c r="B305" s="42"/>
      <c r="C305" s="55"/>
      <c r="D305" s="55"/>
      <c r="E305" s="33"/>
      <c r="H305" s="45"/>
      <c r="I305" s="42"/>
      <c r="J305" s="55"/>
      <c r="K305" s="55"/>
      <c r="L305" s="33"/>
    </row>
    <row r="306" spans="1:13" hidden="1" outlineLevel="1" x14ac:dyDescent="0.35">
      <c r="A306" s="79" t="s">
        <v>500</v>
      </c>
      <c r="B306" s="42"/>
      <c r="C306" s="55"/>
      <c r="D306" s="55"/>
      <c r="E306" s="33"/>
      <c r="H306" s="45"/>
      <c r="I306" s="42"/>
      <c r="J306" s="55"/>
      <c r="K306" s="55"/>
      <c r="L306" s="33"/>
    </row>
    <row r="307" spans="1:13" hidden="1" outlineLevel="1" x14ac:dyDescent="0.35">
      <c r="A307" s="79" t="s">
        <v>501</v>
      </c>
      <c r="B307" s="42"/>
      <c r="C307" s="55"/>
      <c r="D307" s="55"/>
      <c r="E307" s="33"/>
      <c r="H307" s="45"/>
      <c r="I307" s="42"/>
      <c r="J307" s="55"/>
      <c r="K307" s="55"/>
      <c r="L307" s="33"/>
    </row>
    <row r="308" spans="1:13" hidden="1" outlineLevel="1" x14ac:dyDescent="0.35">
      <c r="A308" s="79" t="s">
        <v>502</v>
      </c>
      <c r="H308" s="45"/>
    </row>
    <row r="309" spans="1:13" ht="37" collapsed="1" x14ac:dyDescent="0.35">
      <c r="A309" s="10"/>
      <c r="B309" s="13" t="s">
        <v>214</v>
      </c>
      <c r="C309" s="10"/>
      <c r="D309" s="10"/>
      <c r="E309" s="10"/>
      <c r="F309" s="10"/>
      <c r="G309" s="11"/>
      <c r="H309" s="45"/>
      <c r="I309" s="54"/>
      <c r="J309" s="2"/>
      <c r="K309" s="2"/>
      <c r="L309" s="2"/>
      <c r="M309" s="2"/>
    </row>
    <row r="310" spans="1:13" x14ac:dyDescent="0.35">
      <c r="A310" s="79" t="s">
        <v>503</v>
      </c>
      <c r="B310" s="63" t="s">
        <v>129</v>
      </c>
      <c r="C310" s="55">
        <f>ROW(B171)</f>
        <v>171</v>
      </c>
      <c r="H310" s="45"/>
      <c r="I310" s="63"/>
      <c r="J310" s="55"/>
    </row>
    <row r="311" spans="1:13" hidden="1" outlineLevel="1" x14ac:dyDescent="0.35">
      <c r="A311" s="79" t="s">
        <v>504</v>
      </c>
      <c r="B311" s="63"/>
      <c r="C311" s="55"/>
      <c r="H311" s="45"/>
      <c r="I311" s="63"/>
      <c r="J311" s="55"/>
    </row>
    <row r="312" spans="1:13" hidden="1" outlineLevel="1" x14ac:dyDescent="0.35">
      <c r="A312" s="79" t="s">
        <v>505</v>
      </c>
      <c r="B312" s="63"/>
      <c r="C312" s="55"/>
      <c r="H312" s="45"/>
      <c r="I312" s="63"/>
      <c r="J312" s="55"/>
    </row>
    <row r="313" spans="1:13" hidden="1" outlineLevel="1" x14ac:dyDescent="0.35">
      <c r="A313" s="79" t="s">
        <v>506</v>
      </c>
      <c r="B313" s="63"/>
      <c r="C313" s="55"/>
      <c r="H313" s="45"/>
      <c r="I313" s="63"/>
      <c r="J313" s="55"/>
    </row>
    <row r="314" spans="1:13" hidden="1" outlineLevel="1" x14ac:dyDescent="0.35">
      <c r="A314" s="79" t="s">
        <v>507</v>
      </c>
      <c r="B314" s="63"/>
      <c r="C314" s="55"/>
      <c r="H314" s="45"/>
      <c r="I314" s="63"/>
      <c r="J314" s="55"/>
    </row>
    <row r="315" spans="1:13" hidden="1" outlineLevel="1" x14ac:dyDescent="0.35">
      <c r="A315" s="79" t="s">
        <v>508</v>
      </c>
      <c r="B315" s="63"/>
      <c r="C315" s="55"/>
      <c r="H315" s="45"/>
      <c r="I315" s="63"/>
      <c r="J315" s="55"/>
    </row>
    <row r="316" spans="1:13" hidden="1" outlineLevel="1" x14ac:dyDescent="0.35">
      <c r="A316" s="79" t="s">
        <v>509</v>
      </c>
      <c r="B316" s="63"/>
      <c r="C316" s="55"/>
      <c r="H316" s="45"/>
      <c r="I316" s="63"/>
      <c r="J316" s="55"/>
    </row>
    <row r="317" spans="1:13" ht="18.5" collapsed="1" x14ac:dyDescent="0.35">
      <c r="A317" s="10"/>
      <c r="B317" s="13" t="s">
        <v>215</v>
      </c>
      <c r="C317" s="10"/>
      <c r="D317" s="10"/>
      <c r="E317" s="10"/>
      <c r="F317" s="10"/>
      <c r="G317" s="11"/>
      <c r="H317" s="45"/>
      <c r="I317" s="54"/>
      <c r="J317" s="2"/>
      <c r="K317" s="2"/>
      <c r="L317" s="2"/>
      <c r="M317" s="2"/>
    </row>
    <row r="318" spans="1:13" ht="15" hidden="1" customHeight="1" outlineLevel="1" x14ac:dyDescent="0.35">
      <c r="A318" s="51"/>
      <c r="B318" s="53" t="s">
        <v>532</v>
      </c>
      <c r="C318" s="51"/>
      <c r="D318" s="51"/>
      <c r="E318" s="39"/>
      <c r="F318" s="52"/>
      <c r="G318" s="52"/>
      <c r="H318" s="45"/>
      <c r="L318" s="45"/>
      <c r="M318" s="45"/>
    </row>
    <row r="319" spans="1:13" hidden="1" outlineLevel="1" x14ac:dyDescent="0.35">
      <c r="A319" s="79" t="s">
        <v>510</v>
      </c>
      <c r="B319" s="80" t="s">
        <v>252</v>
      </c>
      <c r="C319" s="80"/>
      <c r="H319" s="45"/>
    </row>
    <row r="320" spans="1:13" hidden="1" outlineLevel="1" x14ac:dyDescent="0.35">
      <c r="A320" s="79" t="s">
        <v>511</v>
      </c>
      <c r="B320" s="80" t="s">
        <v>253</v>
      </c>
      <c r="C320" s="80"/>
      <c r="H320" s="45"/>
    </row>
    <row r="321" spans="1:8" hidden="1" outlineLevel="1" x14ac:dyDescent="0.35">
      <c r="A321" s="79" t="s">
        <v>512</v>
      </c>
      <c r="B321" s="42" t="s">
        <v>192</v>
      </c>
      <c r="C321" s="80"/>
      <c r="H321" s="45"/>
    </row>
    <row r="322" spans="1:8" hidden="1" outlineLevel="1" x14ac:dyDescent="0.35">
      <c r="A322" s="79" t="s">
        <v>513</v>
      </c>
      <c r="B322" s="42" t="s">
        <v>193</v>
      </c>
      <c r="H322" s="45"/>
    </row>
    <row r="323" spans="1:8" hidden="1" outlineLevel="1" x14ac:dyDescent="0.35">
      <c r="A323" s="79" t="s">
        <v>514</v>
      </c>
      <c r="B323" s="42" t="s">
        <v>198</v>
      </c>
      <c r="H323" s="45"/>
    </row>
    <row r="324" spans="1:8" hidden="1" outlineLevel="1" x14ac:dyDescent="0.35">
      <c r="A324" s="79" t="s">
        <v>515</v>
      </c>
      <c r="B324" s="42" t="s">
        <v>194</v>
      </c>
      <c r="H324" s="45"/>
    </row>
    <row r="325" spans="1:8" hidden="1" outlineLevel="1" x14ac:dyDescent="0.35">
      <c r="A325" s="79" t="s">
        <v>516</v>
      </c>
      <c r="B325" s="42" t="s">
        <v>195</v>
      </c>
      <c r="H325" s="45"/>
    </row>
    <row r="326" spans="1:8" hidden="1" outlineLevel="1" x14ac:dyDescent="0.35">
      <c r="A326" s="79" t="s">
        <v>517</v>
      </c>
      <c r="B326" s="42" t="s">
        <v>196</v>
      </c>
      <c r="H326" s="45"/>
    </row>
    <row r="327" spans="1:8" hidden="1" outlineLevel="1" x14ac:dyDescent="0.35">
      <c r="A327" s="79" t="s">
        <v>518</v>
      </c>
      <c r="B327" s="42" t="s">
        <v>197</v>
      </c>
      <c r="H327" s="45"/>
    </row>
    <row r="328" spans="1:8" collapsed="1" x14ac:dyDescent="0.35">
      <c r="H328" s="45"/>
    </row>
    <row r="329" spans="1:8" x14ac:dyDescent="0.35">
      <c r="H329" s="45"/>
    </row>
    <row r="330" spans="1:8" x14ac:dyDescent="0.35">
      <c r="H330" s="45"/>
    </row>
    <row r="331" spans="1:8" x14ac:dyDescent="0.35">
      <c r="H331" s="45"/>
    </row>
    <row r="332" spans="1:8" x14ac:dyDescent="0.35">
      <c r="H332" s="45"/>
    </row>
    <row r="333" spans="1:8" x14ac:dyDescent="0.35">
      <c r="H333" s="45"/>
    </row>
    <row r="334" spans="1:8" x14ac:dyDescent="0.35">
      <c r="H334" s="45"/>
    </row>
    <row r="335" spans="1:8" x14ac:dyDescent="0.35">
      <c r="H335" s="45"/>
    </row>
    <row r="336" spans="1:8" x14ac:dyDescent="0.35">
      <c r="H336" s="45"/>
    </row>
    <row r="337" spans="8:8" x14ac:dyDescent="0.35">
      <c r="H337" s="45"/>
    </row>
    <row r="338" spans="8:8" x14ac:dyDescent="0.35">
      <c r="H338" s="45"/>
    </row>
    <row r="339" spans="8:8" x14ac:dyDescent="0.35">
      <c r="H339" s="45"/>
    </row>
    <row r="340" spans="8:8" x14ac:dyDescent="0.35">
      <c r="H340" s="45"/>
    </row>
    <row r="341" spans="8:8" x14ac:dyDescent="0.35">
      <c r="H341" s="45"/>
    </row>
    <row r="342" spans="8:8" x14ac:dyDescent="0.35">
      <c r="H342" s="45"/>
    </row>
    <row r="343" spans="8:8" x14ac:dyDescent="0.35">
      <c r="H343" s="45"/>
    </row>
    <row r="344" spans="8:8" x14ac:dyDescent="0.35">
      <c r="H344" s="45"/>
    </row>
    <row r="345" spans="8:8" x14ac:dyDescent="0.35">
      <c r="H345" s="45"/>
    </row>
    <row r="346" spans="8:8" x14ac:dyDescent="0.35">
      <c r="H346" s="45"/>
    </row>
    <row r="347" spans="8:8" x14ac:dyDescent="0.35">
      <c r="H347" s="45"/>
    </row>
    <row r="348" spans="8:8" x14ac:dyDescent="0.35">
      <c r="H348" s="45"/>
    </row>
    <row r="349" spans="8:8" x14ac:dyDescent="0.35">
      <c r="H349" s="45"/>
    </row>
    <row r="350" spans="8:8" x14ac:dyDescent="0.35">
      <c r="H350" s="45"/>
    </row>
    <row r="351" spans="8:8" x14ac:dyDescent="0.35">
      <c r="H351" s="45"/>
    </row>
    <row r="352" spans="8:8" x14ac:dyDescent="0.35">
      <c r="H352" s="45"/>
    </row>
    <row r="353" spans="8:8" x14ac:dyDescent="0.35">
      <c r="H353" s="45"/>
    </row>
    <row r="354" spans="8:8" x14ac:dyDescent="0.35">
      <c r="H354" s="45"/>
    </row>
    <row r="355" spans="8:8" x14ac:dyDescent="0.35">
      <c r="H355" s="45"/>
    </row>
    <row r="356" spans="8:8" x14ac:dyDescent="0.35">
      <c r="H356" s="45"/>
    </row>
    <row r="357" spans="8:8" x14ac:dyDescent="0.35">
      <c r="H357" s="45"/>
    </row>
    <row r="358" spans="8:8" x14ac:dyDescent="0.35">
      <c r="H358" s="45"/>
    </row>
    <row r="359" spans="8:8" x14ac:dyDescent="0.35">
      <c r="H359" s="45"/>
    </row>
    <row r="360" spans="8:8" x14ac:dyDescent="0.35">
      <c r="H360" s="45"/>
    </row>
    <row r="361" spans="8:8" x14ac:dyDescent="0.35">
      <c r="H361" s="45"/>
    </row>
    <row r="362" spans="8:8" x14ac:dyDescent="0.35">
      <c r="H362" s="45"/>
    </row>
    <row r="363" spans="8:8" x14ac:dyDescent="0.35">
      <c r="H363" s="45"/>
    </row>
    <row r="364" spans="8:8" x14ac:dyDescent="0.35">
      <c r="H364" s="45"/>
    </row>
    <row r="365" spans="8:8" x14ac:dyDescent="0.35">
      <c r="H365" s="45"/>
    </row>
    <row r="366" spans="8:8" x14ac:dyDescent="0.35">
      <c r="H366" s="45"/>
    </row>
    <row r="367" spans="8:8" x14ac:dyDescent="0.35">
      <c r="H367" s="45"/>
    </row>
    <row r="368" spans="8:8" x14ac:dyDescent="0.35">
      <c r="H368" s="45"/>
    </row>
    <row r="369" spans="8:8" x14ac:dyDescent="0.35">
      <c r="H369" s="45"/>
    </row>
    <row r="370" spans="8:8" x14ac:dyDescent="0.35">
      <c r="H370" s="45"/>
    </row>
    <row r="371" spans="8:8" x14ac:dyDescent="0.35">
      <c r="H371" s="45"/>
    </row>
    <row r="372" spans="8:8" x14ac:dyDescent="0.35">
      <c r="H372" s="45"/>
    </row>
    <row r="373" spans="8:8" x14ac:dyDescent="0.35">
      <c r="H373" s="45"/>
    </row>
    <row r="374" spans="8:8" x14ac:dyDescent="0.35">
      <c r="H374" s="45"/>
    </row>
    <row r="375" spans="8:8" x14ac:dyDescent="0.35">
      <c r="H375" s="45"/>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86" location="'A. HTT General'!A38" display="'A. HTT General'!A38"/>
    <hyperlink ref="C287" location="'A. HTT General'!A39" display="'A. HTT General'!A39"/>
    <hyperlink ref="C288" location="'B1. HTT Mortgage Assets'!B43" display="'B1. HTT Mortgage Assets'!B43"/>
    <hyperlink ref="C289" location="'A. HTT General'!A52" display="'A. HTT General'!A52"/>
    <hyperlink ref="C293" location="'A. HTT General'!B161" display="'A. HTT General'!B161"/>
    <hyperlink ref="C294" location="'A. HTT General'!B135" display="'A. HTT General'!B135"/>
    <hyperlink ref="C295" location="'C. HTT Harmonised Glossary'!B17" display="'C. HTT Harmonised Glossary'!B17"/>
    <hyperlink ref="C296" location="'A. HTT General'!B65" display="'A. HTT General'!B65"/>
    <hyperlink ref="C297" location="'A. HTT General'!B87" display="'A. HTT General'!B87"/>
    <hyperlink ref="C298" location="'B1. HTT Mortgage Assets'!B160" display="'B1. HTT Mortgage Assets'!B160"/>
    <hyperlink ref="C310" location="'A. HTT General'!B171" display="'A. HTT General'!B171"/>
    <hyperlink ref="B27" r:id="rId1" display="UCITS Compliance"/>
    <hyperlink ref="B28" r:id="rId2" display="CRR Compliance"/>
    <hyperlink ref="B10" location="'A. HTT General'!B309" display="5. References to Capital Requirements Regulation (CRR) 129(1)"/>
    <hyperlink ref="C292" location="'A. HTT General'!B109" display="'A. HTT General'!B109"/>
    <hyperlink ref="C290" location="'B1. HTT Mortgage Assets'!B166" display="'B1. HTT Mortgage Assets'!B166"/>
    <hyperlink ref="C291" location="'B1. HTT Mortgage Assets'!B130" display="'B1. HTT Mortgage Assets'!B130"/>
    <hyperlink ref="D291" location="'A. HTT General'!B227" display="'A. HTT General'!B227"/>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7" r:id="rId3" display="UCITS Compliance"/>
    <hyperlink ref="B28" r:id="rId4" display="CRR Compliance"/>
    <hyperlink ref="C227" r:id="rId5"/>
    <hyperlink ref="C16" r:id="rId6"/>
  </hyperlinks>
  <pageMargins left="0.70866141732283472" right="0.70866141732283472" top="0.74803149606299213" bottom="0.74803149606299213" header="0.31496062992125984" footer="0.31496062992125984"/>
  <pageSetup paperSize="9" scale="50" fitToHeight="0" orientation="landscape" r:id="rId7"/>
  <headerFooter>
    <oddHeader>&amp;R&amp;G</oddHeader>
  </headerFooter>
  <legacyDrawingHF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E36E00"/>
  </sheetPr>
  <dimension ref="A1:G327"/>
  <sheetViews>
    <sheetView zoomScale="60" zoomScaleNormal="60" zoomScaleSheetLayoutView="80" zoomScalePageLayoutView="80" workbookViewId="0"/>
  </sheetViews>
  <sheetFormatPr defaultColWidth="8.81640625" defaultRowHeight="14.5" outlineLevelRow="1" x14ac:dyDescent="0.35"/>
  <cols>
    <col min="1" max="1" width="13.81640625" style="79" customWidth="1" collapsed="1"/>
    <col min="2" max="2" width="60.81640625" style="79" customWidth="1" collapsed="1"/>
    <col min="3" max="3" width="55.54296875" style="79" customWidth="1" collapsed="1"/>
    <col min="4" max="4" width="57.1796875" style="79" customWidth="1" collapsed="1"/>
    <col min="5" max="5" width="16.26953125" style="79" customWidth="1" collapsed="1"/>
    <col min="6" max="6" width="41.54296875" style="79" customWidth="1" collapsed="1"/>
    <col min="7" max="7" width="41.54296875" style="45" customWidth="1" collapsed="1"/>
    <col min="8" max="16384" width="8.81640625" style="44" collapsed="1"/>
  </cols>
  <sheetData>
    <row r="1" spans="1:7" ht="31.5" customHeight="1" x14ac:dyDescent="0.35">
      <c r="A1" s="14" t="s">
        <v>257</v>
      </c>
      <c r="B1" s="14"/>
      <c r="C1" s="45"/>
      <c r="D1" s="45"/>
      <c r="E1" s="45"/>
      <c r="F1" s="45"/>
    </row>
    <row r="2" spans="1:7" ht="15.75" customHeight="1" thickBot="1" x14ac:dyDescent="0.4">
      <c r="A2" s="45"/>
      <c r="B2" s="45"/>
      <c r="C2" s="45"/>
      <c r="D2" s="45"/>
      <c r="E2" s="45"/>
      <c r="F2" s="45"/>
    </row>
    <row r="3" spans="1:7" ht="19.5" customHeight="1" thickBot="1" x14ac:dyDescent="0.4">
      <c r="A3" s="37"/>
      <c r="B3" s="36" t="s">
        <v>127</v>
      </c>
      <c r="C3" s="82" t="s">
        <v>896</v>
      </c>
      <c r="D3" s="37"/>
      <c r="E3" s="37"/>
      <c r="F3" s="37"/>
      <c r="G3" s="37"/>
    </row>
    <row r="4" spans="1:7" ht="15" thickBot="1" x14ac:dyDescent="0.4"/>
    <row r="5" spans="1:7" ht="18.75" customHeight="1" x14ac:dyDescent="0.35">
      <c r="A5" s="54"/>
      <c r="B5" s="70" t="s">
        <v>258</v>
      </c>
      <c r="C5" s="54"/>
      <c r="E5" s="2"/>
      <c r="F5" s="2"/>
    </row>
    <row r="6" spans="1:7" ht="15" customHeight="1" x14ac:dyDescent="0.35">
      <c r="B6" s="65" t="s">
        <v>225</v>
      </c>
    </row>
    <row r="7" spans="1:7" ht="15" customHeight="1" x14ac:dyDescent="0.35">
      <c r="B7" s="66" t="s">
        <v>226</v>
      </c>
    </row>
    <row r="8" spans="1:7" ht="15.75" customHeight="1" thickBot="1" x14ac:dyDescent="0.4">
      <c r="B8" s="71" t="s">
        <v>227</v>
      </c>
    </row>
    <row r="9" spans="1:7" ht="15" customHeight="1" x14ac:dyDescent="0.35">
      <c r="B9" s="59"/>
    </row>
    <row r="10" spans="1:7" ht="37.5" customHeight="1" x14ac:dyDescent="0.35">
      <c r="A10" s="13" t="s">
        <v>224</v>
      </c>
      <c r="B10" s="13" t="s">
        <v>225</v>
      </c>
      <c r="C10" s="10"/>
      <c r="D10" s="10"/>
      <c r="E10" s="10"/>
      <c r="F10" s="10"/>
      <c r="G10" s="11"/>
    </row>
    <row r="11" spans="1:7" ht="15" customHeight="1" x14ac:dyDescent="0.35">
      <c r="A11" s="51"/>
      <c r="B11" s="53" t="s">
        <v>807</v>
      </c>
      <c r="C11" s="51" t="s">
        <v>81</v>
      </c>
      <c r="D11" s="51"/>
      <c r="E11" s="51"/>
      <c r="F11" s="52" t="s">
        <v>146</v>
      </c>
      <c r="G11" s="52"/>
    </row>
    <row r="12" spans="1:7" x14ac:dyDescent="0.35">
      <c r="A12" s="79" t="s">
        <v>533</v>
      </c>
      <c r="B12" s="79" t="s">
        <v>3</v>
      </c>
      <c r="C12" s="91">
        <v>2981822680.3499999</v>
      </c>
      <c r="D12" s="91"/>
      <c r="F12" s="40">
        <f>IF($C$15=0,"",IF(C12="[for completion]","",C12/$C$15))</f>
        <v>1</v>
      </c>
      <c r="G12" s="40"/>
    </row>
    <row r="13" spans="1:7" x14ac:dyDescent="0.35">
      <c r="A13" s="79" t="s">
        <v>534</v>
      </c>
      <c r="B13" s="79" t="s">
        <v>4</v>
      </c>
      <c r="C13" s="91">
        <v>0</v>
      </c>
      <c r="D13" s="91"/>
      <c r="F13" s="40">
        <f>IF($C$15=0,"",IF(C13="[for completion]","",C13/$C$15))</f>
        <v>0</v>
      </c>
      <c r="G13" s="40"/>
    </row>
    <row r="14" spans="1:7" x14ac:dyDescent="0.35">
      <c r="A14" s="79" t="s">
        <v>535</v>
      </c>
      <c r="B14" s="79" t="s">
        <v>2</v>
      </c>
      <c r="C14" s="91">
        <v>0</v>
      </c>
      <c r="D14" s="91"/>
      <c r="F14" s="40">
        <f>IF($C$15=0,"",IF(C14="[for completion]","",C14/$C$15))</f>
        <v>0</v>
      </c>
      <c r="G14" s="40"/>
    </row>
    <row r="15" spans="1:7" ht="15" customHeight="1" x14ac:dyDescent="0.35">
      <c r="A15" s="79" t="s">
        <v>536</v>
      </c>
      <c r="B15" s="30" t="s">
        <v>1</v>
      </c>
      <c r="C15" s="91">
        <f>SUM(C12:C14)</f>
        <v>2981822680.3499999</v>
      </c>
      <c r="D15" s="91"/>
      <c r="F15" s="40">
        <f>SUM(F12:F14)</f>
        <v>1</v>
      </c>
      <c r="G15" s="40"/>
    </row>
    <row r="16" spans="1:7" ht="15" hidden="1" customHeight="1" outlineLevel="1" x14ac:dyDescent="0.35">
      <c r="A16" s="79" t="s">
        <v>537</v>
      </c>
      <c r="B16" s="60" t="s">
        <v>160</v>
      </c>
      <c r="C16" s="91"/>
      <c r="D16" s="91"/>
      <c r="F16" s="40" t="str">
        <f t="shared" ref="F16:F26" si="0">IF($C$15=0,"",IF(C16="","",C16/$C$15))</f>
        <v/>
      </c>
      <c r="G16" s="40"/>
    </row>
    <row r="17" spans="1:7" ht="15" hidden="1" customHeight="1" outlineLevel="1" x14ac:dyDescent="0.35">
      <c r="A17" s="79" t="s">
        <v>538</v>
      </c>
      <c r="B17" s="60" t="s">
        <v>157</v>
      </c>
      <c r="C17" s="91"/>
      <c r="D17" s="91"/>
      <c r="F17" s="40" t="str">
        <f t="shared" si="0"/>
        <v/>
      </c>
      <c r="G17" s="40"/>
    </row>
    <row r="18" spans="1:7" ht="15" hidden="1" customHeight="1" outlineLevel="1" x14ac:dyDescent="0.35">
      <c r="A18" s="79" t="s">
        <v>539</v>
      </c>
      <c r="B18" s="60" t="s">
        <v>153</v>
      </c>
      <c r="C18" s="91"/>
      <c r="D18" s="91"/>
      <c r="F18" s="40" t="str">
        <f t="shared" si="0"/>
        <v/>
      </c>
      <c r="G18" s="40"/>
    </row>
    <row r="19" spans="1:7" ht="15" hidden="1" customHeight="1" outlineLevel="1" x14ac:dyDescent="0.35">
      <c r="A19" s="79" t="s">
        <v>540</v>
      </c>
      <c r="B19" s="60" t="s">
        <v>153</v>
      </c>
      <c r="C19" s="91"/>
      <c r="D19" s="91"/>
      <c r="F19" s="40" t="str">
        <f t="shared" si="0"/>
        <v/>
      </c>
      <c r="G19" s="40"/>
    </row>
    <row r="20" spans="1:7" ht="15" hidden="1" customHeight="1" outlineLevel="1" x14ac:dyDescent="0.35">
      <c r="A20" s="79" t="s">
        <v>541</v>
      </c>
      <c r="B20" s="60" t="s">
        <v>153</v>
      </c>
      <c r="C20" s="91"/>
      <c r="D20" s="91"/>
      <c r="F20" s="40" t="str">
        <f t="shared" si="0"/>
        <v/>
      </c>
      <c r="G20" s="40"/>
    </row>
    <row r="21" spans="1:7" ht="15" hidden="1" customHeight="1" outlineLevel="1" x14ac:dyDescent="0.35">
      <c r="A21" s="79" t="s">
        <v>542</v>
      </c>
      <c r="B21" s="60" t="s">
        <v>153</v>
      </c>
      <c r="C21" s="91"/>
      <c r="D21" s="91"/>
      <c r="F21" s="40" t="str">
        <f t="shared" si="0"/>
        <v/>
      </c>
      <c r="G21" s="40"/>
    </row>
    <row r="22" spans="1:7" ht="15" hidden="1" customHeight="1" outlineLevel="1" x14ac:dyDescent="0.35">
      <c r="A22" s="79" t="s">
        <v>543</v>
      </c>
      <c r="B22" s="60" t="s">
        <v>153</v>
      </c>
      <c r="C22" s="91"/>
      <c r="D22" s="91"/>
      <c r="F22" s="40" t="str">
        <f t="shared" si="0"/>
        <v/>
      </c>
      <c r="G22" s="40"/>
    </row>
    <row r="23" spans="1:7" ht="15" hidden="1" customHeight="1" outlineLevel="1" x14ac:dyDescent="0.35">
      <c r="A23" s="79" t="s">
        <v>544</v>
      </c>
      <c r="B23" s="60" t="s">
        <v>153</v>
      </c>
      <c r="C23" s="91"/>
      <c r="D23" s="91"/>
      <c r="F23" s="40" t="str">
        <f t="shared" si="0"/>
        <v/>
      </c>
      <c r="G23" s="40"/>
    </row>
    <row r="24" spans="1:7" ht="15" hidden="1" customHeight="1" outlineLevel="1" x14ac:dyDescent="0.35">
      <c r="A24" s="79" t="s">
        <v>545</v>
      </c>
      <c r="B24" s="60" t="s">
        <v>153</v>
      </c>
      <c r="C24" s="91"/>
      <c r="D24" s="91"/>
      <c r="F24" s="40" t="str">
        <f t="shared" si="0"/>
        <v/>
      </c>
      <c r="G24" s="40"/>
    </row>
    <row r="25" spans="1:7" ht="15" hidden="1" customHeight="1" outlineLevel="1" x14ac:dyDescent="0.35">
      <c r="A25" s="79" t="s">
        <v>546</v>
      </c>
      <c r="B25" s="60" t="s">
        <v>153</v>
      </c>
      <c r="C25" s="91"/>
      <c r="D25" s="91"/>
      <c r="F25" s="40" t="str">
        <f t="shared" si="0"/>
        <v/>
      </c>
      <c r="G25" s="40"/>
    </row>
    <row r="26" spans="1:7" ht="15" hidden="1" customHeight="1" outlineLevel="1" x14ac:dyDescent="0.35">
      <c r="A26" s="79" t="s">
        <v>547</v>
      </c>
      <c r="B26" s="60" t="s">
        <v>153</v>
      </c>
      <c r="C26" s="91"/>
      <c r="D26" s="91"/>
      <c r="E26" s="44"/>
      <c r="F26" s="40" t="str">
        <f t="shared" si="0"/>
        <v/>
      </c>
      <c r="G26" s="40"/>
    </row>
    <row r="27" spans="1:7" ht="15" customHeight="1" collapsed="1" x14ac:dyDescent="0.35">
      <c r="A27" s="51"/>
      <c r="B27" s="53" t="s">
        <v>808</v>
      </c>
      <c r="C27" s="51" t="s">
        <v>140</v>
      </c>
      <c r="D27" s="51" t="s">
        <v>141</v>
      </c>
      <c r="E27" s="39"/>
      <c r="F27" s="51" t="s">
        <v>147</v>
      </c>
      <c r="G27" s="52"/>
    </row>
    <row r="28" spans="1:7" ht="15" customHeight="1" x14ac:dyDescent="0.35">
      <c r="A28" s="79" t="s">
        <v>548</v>
      </c>
      <c r="B28" s="79" t="s">
        <v>210</v>
      </c>
      <c r="C28" s="79">
        <f>15766</f>
        <v>15766</v>
      </c>
      <c r="D28" s="79" t="s">
        <v>185</v>
      </c>
      <c r="F28" s="79">
        <f>C28</f>
        <v>15766</v>
      </c>
    </row>
    <row r="29" spans="1:7" hidden="1" outlineLevel="1" x14ac:dyDescent="0.35">
      <c r="A29" s="79" t="s">
        <v>549</v>
      </c>
      <c r="B29" s="80" t="s">
        <v>190</v>
      </c>
      <c r="C29" s="79">
        <v>27110</v>
      </c>
      <c r="F29" s="79">
        <f>SUM(C29:D29)</f>
        <v>27110</v>
      </c>
    </row>
    <row r="30" spans="1:7" ht="15" hidden="1" customHeight="1" outlineLevel="1" x14ac:dyDescent="0.35">
      <c r="A30" s="79" t="s">
        <v>550</v>
      </c>
      <c r="B30" s="80" t="s">
        <v>191</v>
      </c>
    </row>
    <row r="31" spans="1:7" ht="15" hidden="1" customHeight="1" outlineLevel="1" x14ac:dyDescent="0.35">
      <c r="A31" s="79" t="s">
        <v>551</v>
      </c>
      <c r="B31" s="80"/>
    </row>
    <row r="32" spans="1:7" ht="15" hidden="1" customHeight="1" outlineLevel="1" x14ac:dyDescent="0.35">
      <c r="A32" s="79" t="s">
        <v>552</v>
      </c>
      <c r="B32" s="80"/>
    </row>
    <row r="33" spans="1:7" ht="15" hidden="1" customHeight="1" outlineLevel="1" x14ac:dyDescent="0.35">
      <c r="A33" s="79" t="s">
        <v>553</v>
      </c>
      <c r="B33" s="80"/>
    </row>
    <row r="34" spans="1:7" ht="15" hidden="1" customHeight="1" outlineLevel="1" x14ac:dyDescent="0.35">
      <c r="A34" s="79" t="s">
        <v>554</v>
      </c>
      <c r="B34" s="80"/>
    </row>
    <row r="35" spans="1:7" ht="15" customHeight="1" collapsed="1" x14ac:dyDescent="0.35">
      <c r="A35" s="51"/>
      <c r="B35" s="53" t="s">
        <v>809</v>
      </c>
      <c r="C35" s="51" t="s">
        <v>142</v>
      </c>
      <c r="D35" s="51" t="s">
        <v>143</v>
      </c>
      <c r="E35" s="39"/>
      <c r="F35" s="52" t="s">
        <v>146</v>
      </c>
      <c r="G35" s="52"/>
    </row>
    <row r="36" spans="1:7" x14ac:dyDescent="0.35">
      <c r="A36" s="79" t="s">
        <v>555</v>
      </c>
      <c r="B36" s="79" t="s">
        <v>204</v>
      </c>
      <c r="C36" s="40">
        <f>7937620.74/C12</f>
        <v>2.6620029394465198E-3</v>
      </c>
      <c r="D36" s="40" t="s">
        <v>185</v>
      </c>
      <c r="F36" s="40">
        <f>7937620.74/(C12+C13+C14)</f>
        <v>2.6620029394465198E-3</v>
      </c>
    </row>
    <row r="37" spans="1:7" ht="15" hidden="1" customHeight="1" outlineLevel="1" x14ac:dyDescent="0.35">
      <c r="A37" s="79" t="s">
        <v>556</v>
      </c>
      <c r="C37" s="40"/>
      <c r="D37" s="40"/>
    </row>
    <row r="38" spans="1:7" ht="15" hidden="1" customHeight="1" outlineLevel="1" x14ac:dyDescent="0.35">
      <c r="A38" s="79" t="s">
        <v>557</v>
      </c>
      <c r="C38" s="40"/>
      <c r="D38" s="40"/>
    </row>
    <row r="39" spans="1:7" ht="15" hidden="1" customHeight="1" outlineLevel="1" x14ac:dyDescent="0.35">
      <c r="A39" s="79" t="s">
        <v>558</v>
      </c>
      <c r="C39" s="40"/>
      <c r="D39" s="40"/>
    </row>
    <row r="40" spans="1:7" ht="15" hidden="1" customHeight="1" outlineLevel="1" x14ac:dyDescent="0.35">
      <c r="A40" s="79" t="s">
        <v>559</v>
      </c>
      <c r="C40" s="40"/>
      <c r="D40" s="40"/>
    </row>
    <row r="41" spans="1:7" ht="15" hidden="1" customHeight="1" outlineLevel="1" x14ac:dyDescent="0.35">
      <c r="A41" s="79" t="s">
        <v>560</v>
      </c>
      <c r="C41" s="40"/>
      <c r="D41" s="40"/>
    </row>
    <row r="42" spans="1:7" ht="15" hidden="1" customHeight="1" outlineLevel="1" x14ac:dyDescent="0.35">
      <c r="A42" s="79" t="s">
        <v>561</v>
      </c>
      <c r="C42" s="40"/>
      <c r="D42" s="40"/>
    </row>
    <row r="43" spans="1:7" ht="15" customHeight="1" collapsed="1" x14ac:dyDescent="0.35">
      <c r="A43" s="51"/>
      <c r="B43" s="53" t="s">
        <v>810</v>
      </c>
      <c r="C43" s="51" t="s">
        <v>142</v>
      </c>
      <c r="D43" s="51" t="s">
        <v>143</v>
      </c>
      <c r="E43" s="39"/>
      <c r="F43" s="52" t="s">
        <v>146</v>
      </c>
      <c r="G43" s="52"/>
    </row>
    <row r="44" spans="1:7" ht="15" customHeight="1" x14ac:dyDescent="0.35">
      <c r="A44" s="79" t="s">
        <v>562</v>
      </c>
      <c r="B44" s="62" t="s">
        <v>89</v>
      </c>
      <c r="C44" s="40">
        <f>SUM(C45:C72)</f>
        <v>1</v>
      </c>
      <c r="D44" s="40">
        <v>0</v>
      </c>
      <c r="F44" s="96">
        <f>SUM(F45:F72)</f>
        <v>1</v>
      </c>
      <c r="G44" s="79"/>
    </row>
    <row r="45" spans="1:7" ht="15" customHeight="1" x14ac:dyDescent="0.35">
      <c r="A45" s="79" t="s">
        <v>563</v>
      </c>
      <c r="B45" s="79" t="s">
        <v>102</v>
      </c>
      <c r="C45" s="40">
        <v>0</v>
      </c>
      <c r="D45" s="40">
        <v>0</v>
      </c>
      <c r="F45" s="40">
        <v>0</v>
      </c>
      <c r="G45" s="79"/>
    </row>
    <row r="46" spans="1:7" ht="15" customHeight="1" x14ac:dyDescent="0.35">
      <c r="A46" s="79" t="s">
        <v>564</v>
      </c>
      <c r="B46" s="79" t="s">
        <v>90</v>
      </c>
      <c r="C46" s="40">
        <v>0</v>
      </c>
      <c r="D46" s="40">
        <v>0</v>
      </c>
      <c r="F46" s="40">
        <v>0</v>
      </c>
      <c r="G46" s="79"/>
    </row>
    <row r="47" spans="1:7" ht="15" customHeight="1" x14ac:dyDescent="0.35">
      <c r="A47" s="79" t="s">
        <v>565</v>
      </c>
      <c r="B47" s="79" t="s">
        <v>91</v>
      </c>
      <c r="C47" s="40">
        <v>0</v>
      </c>
      <c r="D47" s="40">
        <v>0</v>
      </c>
      <c r="F47" s="40">
        <v>0</v>
      </c>
      <c r="G47" s="79"/>
    </row>
    <row r="48" spans="1:7" ht="15" customHeight="1" x14ac:dyDescent="0.35">
      <c r="A48" s="79" t="s">
        <v>566</v>
      </c>
      <c r="B48" s="79" t="s">
        <v>263</v>
      </c>
      <c r="C48" s="40">
        <v>0</v>
      </c>
      <c r="D48" s="40">
        <v>0</v>
      </c>
      <c r="F48" s="40">
        <v>0</v>
      </c>
      <c r="G48" s="79"/>
    </row>
    <row r="49" spans="1:7" ht="15" customHeight="1" x14ac:dyDescent="0.35">
      <c r="A49" s="79" t="s">
        <v>567</v>
      </c>
      <c r="B49" s="79" t="s">
        <v>112</v>
      </c>
      <c r="C49" s="40">
        <v>0</v>
      </c>
      <c r="D49" s="40">
        <v>0</v>
      </c>
      <c r="F49" s="40">
        <v>0</v>
      </c>
      <c r="G49" s="79"/>
    </row>
    <row r="50" spans="1:7" ht="15" customHeight="1" x14ac:dyDescent="0.35">
      <c r="A50" s="79" t="s">
        <v>568</v>
      </c>
      <c r="B50" s="79" t="s">
        <v>109</v>
      </c>
      <c r="C50" s="40">
        <v>0</v>
      </c>
      <c r="D50" s="40">
        <v>0</v>
      </c>
      <c r="F50" s="40">
        <v>0</v>
      </c>
      <c r="G50" s="79"/>
    </row>
    <row r="51" spans="1:7" ht="15" customHeight="1" x14ac:dyDescent="0.35">
      <c r="A51" s="79" t="s">
        <v>569</v>
      </c>
      <c r="B51" s="79" t="s">
        <v>92</v>
      </c>
      <c r="C51" s="40">
        <v>0</v>
      </c>
      <c r="D51" s="40">
        <v>0</v>
      </c>
      <c r="F51" s="40">
        <v>0</v>
      </c>
      <c r="G51" s="79"/>
    </row>
    <row r="52" spans="1:7" ht="15" customHeight="1" x14ac:dyDescent="0.35">
      <c r="A52" s="79" t="s">
        <v>570</v>
      </c>
      <c r="B52" s="79" t="s">
        <v>93</v>
      </c>
      <c r="C52" s="40">
        <v>0</v>
      </c>
      <c r="D52" s="40">
        <v>0</v>
      </c>
      <c r="F52" s="40">
        <v>0</v>
      </c>
      <c r="G52" s="79"/>
    </row>
    <row r="53" spans="1:7" ht="15" customHeight="1" x14ac:dyDescent="0.35">
      <c r="A53" s="79" t="s">
        <v>571</v>
      </c>
      <c r="B53" s="79" t="s">
        <v>94</v>
      </c>
      <c r="C53" s="40">
        <v>0</v>
      </c>
      <c r="D53" s="40">
        <v>0</v>
      </c>
      <c r="F53" s="40">
        <v>0</v>
      </c>
      <c r="G53" s="79"/>
    </row>
    <row r="54" spans="1:7" ht="15" customHeight="1" x14ac:dyDescent="0.35">
      <c r="A54" s="79" t="s">
        <v>572</v>
      </c>
      <c r="B54" s="79" t="s">
        <v>0</v>
      </c>
      <c r="C54" s="40">
        <v>0</v>
      </c>
      <c r="D54" s="40">
        <v>0</v>
      </c>
      <c r="F54" s="40">
        <v>0</v>
      </c>
      <c r="G54" s="79"/>
    </row>
    <row r="55" spans="1:7" ht="15" customHeight="1" x14ac:dyDescent="0.35">
      <c r="A55" s="79" t="s">
        <v>573</v>
      </c>
      <c r="B55" s="79" t="s">
        <v>14</v>
      </c>
      <c r="C55" s="40">
        <v>0</v>
      </c>
      <c r="D55" s="40">
        <v>0</v>
      </c>
      <c r="F55" s="40">
        <v>0</v>
      </c>
      <c r="G55" s="79"/>
    </row>
    <row r="56" spans="1:7" ht="15" customHeight="1" x14ac:dyDescent="0.35">
      <c r="A56" s="79" t="s">
        <v>574</v>
      </c>
      <c r="B56" s="79" t="s">
        <v>95</v>
      </c>
      <c r="C56" s="40">
        <v>0</v>
      </c>
      <c r="D56" s="40">
        <v>0</v>
      </c>
      <c r="F56" s="40">
        <v>0</v>
      </c>
      <c r="G56" s="79"/>
    </row>
    <row r="57" spans="1:7" ht="15" customHeight="1" x14ac:dyDescent="0.35">
      <c r="A57" s="79" t="s">
        <v>575</v>
      </c>
      <c r="B57" s="79" t="s">
        <v>266</v>
      </c>
      <c r="C57" s="40">
        <v>0</v>
      </c>
      <c r="D57" s="40">
        <v>0</v>
      </c>
      <c r="F57" s="40">
        <v>0</v>
      </c>
      <c r="G57" s="79"/>
    </row>
    <row r="58" spans="1:7" ht="15" customHeight="1" x14ac:dyDescent="0.35">
      <c r="A58" s="79" t="s">
        <v>576</v>
      </c>
      <c r="B58" s="79" t="s">
        <v>110</v>
      </c>
      <c r="C58" s="40">
        <v>0</v>
      </c>
      <c r="D58" s="40">
        <v>0</v>
      </c>
      <c r="F58" s="40">
        <v>0</v>
      </c>
      <c r="G58" s="79"/>
    </row>
    <row r="59" spans="1:7" ht="15" customHeight="1" x14ac:dyDescent="0.35">
      <c r="A59" s="79" t="s">
        <v>577</v>
      </c>
      <c r="B59" s="79" t="s">
        <v>96</v>
      </c>
      <c r="C59" s="40">
        <v>0</v>
      </c>
      <c r="D59" s="40">
        <v>0</v>
      </c>
      <c r="F59" s="40">
        <v>0</v>
      </c>
      <c r="G59" s="79"/>
    </row>
    <row r="60" spans="1:7" ht="15" customHeight="1" x14ac:dyDescent="0.35">
      <c r="A60" s="79" t="s">
        <v>578</v>
      </c>
      <c r="B60" s="79" t="s">
        <v>97</v>
      </c>
      <c r="C60" s="40">
        <v>0</v>
      </c>
      <c r="D60" s="40">
        <v>0</v>
      </c>
      <c r="F60" s="40">
        <v>0</v>
      </c>
      <c r="G60" s="79"/>
    </row>
    <row r="61" spans="1:7" ht="15" customHeight="1" x14ac:dyDescent="0.35">
      <c r="A61" s="79" t="s">
        <v>579</v>
      </c>
      <c r="B61" s="79" t="s">
        <v>98</v>
      </c>
      <c r="C61" s="40">
        <v>0</v>
      </c>
      <c r="D61" s="40">
        <v>0</v>
      </c>
      <c r="F61" s="40">
        <v>0</v>
      </c>
      <c r="G61" s="79"/>
    </row>
    <row r="62" spans="1:7" ht="15" customHeight="1" x14ac:dyDescent="0.35">
      <c r="A62" s="79" t="s">
        <v>580</v>
      </c>
      <c r="B62" s="79" t="s">
        <v>99</v>
      </c>
      <c r="C62" s="40">
        <v>0</v>
      </c>
      <c r="D62" s="40">
        <v>0</v>
      </c>
      <c r="F62" s="40">
        <v>0</v>
      </c>
      <c r="G62" s="79"/>
    </row>
    <row r="63" spans="1:7" ht="15" customHeight="1" x14ac:dyDescent="0.35">
      <c r="A63" s="79" t="s">
        <v>581</v>
      </c>
      <c r="B63" s="79" t="s">
        <v>100</v>
      </c>
      <c r="C63" s="40">
        <v>0</v>
      </c>
      <c r="D63" s="40">
        <v>0</v>
      </c>
      <c r="F63" s="40">
        <v>0</v>
      </c>
      <c r="G63" s="79"/>
    </row>
    <row r="64" spans="1:7" ht="15" customHeight="1" x14ac:dyDescent="0.35">
      <c r="A64" s="79" t="s">
        <v>582</v>
      </c>
      <c r="B64" s="79" t="s">
        <v>101</v>
      </c>
      <c r="C64" s="40">
        <v>0</v>
      </c>
      <c r="D64" s="40">
        <v>0</v>
      </c>
      <c r="F64" s="40">
        <v>0</v>
      </c>
      <c r="G64" s="79"/>
    </row>
    <row r="65" spans="1:7" ht="15" customHeight="1" x14ac:dyDescent="0.35">
      <c r="A65" s="79" t="s">
        <v>583</v>
      </c>
      <c r="B65" s="79" t="s">
        <v>103</v>
      </c>
      <c r="C65" s="40">
        <v>1</v>
      </c>
      <c r="D65" s="40">
        <v>0</v>
      </c>
      <c r="F65" s="40">
        <v>1</v>
      </c>
      <c r="G65" s="79"/>
    </row>
    <row r="66" spans="1:7" ht="15" customHeight="1" x14ac:dyDescent="0.35">
      <c r="A66" s="79" t="s">
        <v>584</v>
      </c>
      <c r="B66" s="79" t="s">
        <v>104</v>
      </c>
      <c r="C66" s="40">
        <v>0</v>
      </c>
      <c r="D66" s="40">
        <v>0</v>
      </c>
      <c r="F66" s="40">
        <v>0</v>
      </c>
      <c r="G66" s="79"/>
    </row>
    <row r="67" spans="1:7" ht="15" customHeight="1" x14ac:dyDescent="0.35">
      <c r="A67" s="79" t="s">
        <v>585</v>
      </c>
      <c r="B67" s="79" t="s">
        <v>105</v>
      </c>
      <c r="C67" s="40">
        <v>0</v>
      </c>
      <c r="D67" s="40">
        <v>0</v>
      </c>
      <c r="F67" s="40">
        <v>0</v>
      </c>
      <c r="G67" s="79"/>
    </row>
    <row r="68" spans="1:7" ht="15" customHeight="1" x14ac:dyDescent="0.35">
      <c r="A68" s="79" t="s">
        <v>586</v>
      </c>
      <c r="B68" s="79" t="s">
        <v>107</v>
      </c>
      <c r="C68" s="40">
        <v>0</v>
      </c>
      <c r="D68" s="40">
        <v>0</v>
      </c>
      <c r="F68" s="40">
        <v>0</v>
      </c>
      <c r="G68" s="79"/>
    </row>
    <row r="69" spans="1:7" ht="15" customHeight="1" x14ac:dyDescent="0.35">
      <c r="A69" s="79" t="s">
        <v>587</v>
      </c>
      <c r="B69" s="79" t="s">
        <v>108</v>
      </c>
      <c r="C69" s="40">
        <v>0</v>
      </c>
      <c r="D69" s="40">
        <v>0</v>
      </c>
      <c r="F69" s="40">
        <v>0</v>
      </c>
      <c r="G69" s="79"/>
    </row>
    <row r="70" spans="1:7" ht="15" customHeight="1" x14ac:dyDescent="0.35">
      <c r="A70" s="79" t="s">
        <v>588</v>
      </c>
      <c r="B70" s="79" t="s">
        <v>15</v>
      </c>
      <c r="C70" s="40">
        <v>0</v>
      </c>
      <c r="D70" s="40">
        <v>0</v>
      </c>
      <c r="F70" s="40">
        <v>0</v>
      </c>
      <c r="G70" s="79"/>
    </row>
    <row r="71" spans="1:7" ht="15" customHeight="1" x14ac:dyDescent="0.35">
      <c r="A71" s="79" t="s">
        <v>589</v>
      </c>
      <c r="B71" s="79" t="s">
        <v>106</v>
      </c>
      <c r="C71" s="40">
        <v>0</v>
      </c>
      <c r="D71" s="40">
        <v>0</v>
      </c>
      <c r="F71" s="40">
        <v>0</v>
      </c>
      <c r="G71" s="79"/>
    </row>
    <row r="72" spans="1:7" ht="15" customHeight="1" x14ac:dyDescent="0.35">
      <c r="A72" s="79" t="s">
        <v>590</v>
      </c>
      <c r="B72" s="79" t="s">
        <v>111</v>
      </c>
      <c r="C72" s="40">
        <v>0</v>
      </c>
      <c r="D72" s="40">
        <v>0</v>
      </c>
      <c r="F72" s="40">
        <v>0</v>
      </c>
      <c r="G72" s="79"/>
    </row>
    <row r="73" spans="1:7" ht="15" customHeight="1" x14ac:dyDescent="0.35">
      <c r="A73" s="79" t="s">
        <v>591</v>
      </c>
      <c r="B73" s="62" t="s">
        <v>113</v>
      </c>
      <c r="C73" s="96">
        <f>SUM(C74:C76)</f>
        <v>0</v>
      </c>
      <c r="D73" s="40">
        <v>0</v>
      </c>
      <c r="E73" s="62"/>
      <c r="F73" s="96">
        <f>SUM(F74:F76)</f>
        <v>0</v>
      </c>
      <c r="G73" s="79"/>
    </row>
    <row r="74" spans="1:7" ht="15" customHeight="1" x14ac:dyDescent="0.35">
      <c r="A74" s="79" t="s">
        <v>592</v>
      </c>
      <c r="B74" s="79" t="s">
        <v>114</v>
      </c>
      <c r="C74" s="40">
        <v>0</v>
      </c>
      <c r="D74" s="40">
        <v>0</v>
      </c>
      <c r="F74" s="40">
        <v>0</v>
      </c>
      <c r="G74" s="79"/>
    </row>
    <row r="75" spans="1:7" ht="15" customHeight="1" x14ac:dyDescent="0.35">
      <c r="A75" s="79" t="s">
        <v>593</v>
      </c>
      <c r="B75" s="79" t="s">
        <v>115</v>
      </c>
      <c r="C75" s="40">
        <v>0</v>
      </c>
      <c r="D75" s="40">
        <v>0</v>
      </c>
      <c r="F75" s="40">
        <v>0</v>
      </c>
      <c r="G75" s="79"/>
    </row>
    <row r="76" spans="1:7" ht="15" customHeight="1" x14ac:dyDescent="0.35">
      <c r="A76" s="79" t="s">
        <v>594</v>
      </c>
      <c r="B76" s="79" t="s">
        <v>116</v>
      </c>
      <c r="C76" s="40">
        <v>0</v>
      </c>
      <c r="D76" s="40">
        <v>0</v>
      </c>
      <c r="F76" s="40">
        <v>0</v>
      </c>
      <c r="G76" s="79"/>
    </row>
    <row r="77" spans="1:7" ht="15" customHeight="1" x14ac:dyDescent="0.35">
      <c r="A77" s="79" t="s">
        <v>595</v>
      </c>
      <c r="B77" s="62" t="s">
        <v>2</v>
      </c>
      <c r="C77" s="40">
        <f>SUM(C78:C87)</f>
        <v>0</v>
      </c>
      <c r="D77" s="40">
        <v>0</v>
      </c>
      <c r="F77" s="40">
        <f>SUM(F78:F87)</f>
        <v>0</v>
      </c>
      <c r="G77" s="79"/>
    </row>
    <row r="78" spans="1:7" ht="15" customHeight="1" x14ac:dyDescent="0.35">
      <c r="A78" s="79" t="s">
        <v>596</v>
      </c>
      <c r="B78" s="75" t="s">
        <v>117</v>
      </c>
      <c r="C78" s="40">
        <v>0</v>
      </c>
      <c r="D78" s="40">
        <v>0</v>
      </c>
      <c r="F78" s="40">
        <v>0</v>
      </c>
      <c r="G78" s="79"/>
    </row>
    <row r="79" spans="1:7" ht="15" customHeight="1" x14ac:dyDescent="0.35">
      <c r="A79" s="79" t="s">
        <v>597</v>
      </c>
      <c r="B79" s="75" t="s">
        <v>118</v>
      </c>
      <c r="C79" s="40">
        <v>0</v>
      </c>
      <c r="D79" s="40">
        <v>0</v>
      </c>
      <c r="F79" s="40">
        <v>0</v>
      </c>
      <c r="G79" s="79"/>
    </row>
    <row r="80" spans="1:7" ht="15" customHeight="1" x14ac:dyDescent="0.35">
      <c r="A80" s="79" t="s">
        <v>598</v>
      </c>
      <c r="B80" s="75" t="s">
        <v>139</v>
      </c>
      <c r="C80" s="40">
        <v>0</v>
      </c>
      <c r="D80" s="40">
        <v>0</v>
      </c>
      <c r="F80" s="40">
        <v>0</v>
      </c>
      <c r="G80" s="79"/>
    </row>
    <row r="81" spans="1:7" ht="15" customHeight="1" x14ac:dyDescent="0.35">
      <c r="A81" s="79" t="s">
        <v>599</v>
      </c>
      <c r="B81" s="75" t="s">
        <v>119</v>
      </c>
      <c r="C81" s="40">
        <v>0</v>
      </c>
      <c r="D81" s="40">
        <v>0</v>
      </c>
      <c r="F81" s="40">
        <v>0</v>
      </c>
      <c r="G81" s="79"/>
    </row>
    <row r="82" spans="1:7" ht="15" customHeight="1" x14ac:dyDescent="0.35">
      <c r="A82" s="79" t="s">
        <v>600</v>
      </c>
      <c r="B82" s="75" t="s">
        <v>120</v>
      </c>
      <c r="C82" s="40">
        <v>0</v>
      </c>
      <c r="D82" s="40">
        <v>0</v>
      </c>
      <c r="F82" s="40">
        <v>0</v>
      </c>
      <c r="G82" s="79"/>
    </row>
    <row r="83" spans="1:7" ht="15" customHeight="1" x14ac:dyDescent="0.35">
      <c r="A83" s="79" t="s">
        <v>601</v>
      </c>
      <c r="B83" s="75" t="s">
        <v>121</v>
      </c>
      <c r="C83" s="40">
        <v>0</v>
      </c>
      <c r="D83" s="40">
        <v>0</v>
      </c>
      <c r="F83" s="40">
        <v>0</v>
      </c>
      <c r="G83" s="79"/>
    </row>
    <row r="84" spans="1:7" ht="15" customHeight="1" x14ac:dyDescent="0.35">
      <c r="A84" s="79" t="s">
        <v>602</v>
      </c>
      <c r="B84" s="75" t="s">
        <v>122</v>
      </c>
      <c r="C84" s="40">
        <v>0</v>
      </c>
      <c r="D84" s="40">
        <v>0</v>
      </c>
      <c r="F84" s="40">
        <v>0</v>
      </c>
      <c r="G84" s="79"/>
    </row>
    <row r="85" spans="1:7" ht="15" customHeight="1" x14ac:dyDescent="0.35">
      <c r="A85" s="79" t="s">
        <v>603</v>
      </c>
      <c r="B85" s="75" t="s">
        <v>125</v>
      </c>
      <c r="C85" s="40">
        <v>0</v>
      </c>
      <c r="D85" s="40">
        <v>0</v>
      </c>
      <c r="F85" s="40">
        <v>0</v>
      </c>
      <c r="G85" s="79"/>
    </row>
    <row r="86" spans="1:7" ht="15" customHeight="1" x14ac:dyDescent="0.35">
      <c r="A86" s="79" t="s">
        <v>604</v>
      </c>
      <c r="B86" s="75" t="s">
        <v>123</v>
      </c>
      <c r="C86" s="40">
        <v>0</v>
      </c>
      <c r="D86" s="40">
        <v>0</v>
      </c>
      <c r="F86" s="40">
        <v>0</v>
      </c>
      <c r="G86" s="79"/>
    </row>
    <row r="87" spans="1:7" ht="15" customHeight="1" x14ac:dyDescent="0.35">
      <c r="A87" s="79" t="s">
        <v>605</v>
      </c>
      <c r="B87" s="75" t="s">
        <v>2</v>
      </c>
      <c r="C87" s="40">
        <v>0</v>
      </c>
      <c r="D87" s="40">
        <v>0</v>
      </c>
      <c r="F87" s="40">
        <v>0</v>
      </c>
      <c r="G87" s="79"/>
    </row>
    <row r="88" spans="1:7" ht="15" hidden="1" customHeight="1" outlineLevel="1" x14ac:dyDescent="0.35">
      <c r="A88" s="79" t="s">
        <v>939</v>
      </c>
      <c r="B88" s="60" t="s">
        <v>153</v>
      </c>
      <c r="C88" s="40"/>
      <c r="D88" s="40"/>
      <c r="F88" s="40"/>
      <c r="G88" s="79"/>
    </row>
    <row r="89" spans="1:7" ht="15" hidden="1" customHeight="1" outlineLevel="1" x14ac:dyDescent="0.35">
      <c r="A89" s="79" t="s">
        <v>940</v>
      </c>
      <c r="B89" s="60" t="s">
        <v>153</v>
      </c>
      <c r="C89" s="40"/>
      <c r="D89" s="40"/>
      <c r="F89" s="40"/>
      <c r="G89" s="79"/>
    </row>
    <row r="90" spans="1:7" ht="15" hidden="1" customHeight="1" outlineLevel="1" x14ac:dyDescent="0.35">
      <c r="A90" s="79" t="s">
        <v>941</v>
      </c>
      <c r="B90" s="60" t="s">
        <v>153</v>
      </c>
      <c r="C90" s="40"/>
      <c r="D90" s="40"/>
      <c r="F90" s="40"/>
      <c r="G90" s="79"/>
    </row>
    <row r="91" spans="1:7" ht="15" hidden="1" customHeight="1" outlineLevel="1" x14ac:dyDescent="0.35">
      <c r="A91" s="79" t="s">
        <v>942</v>
      </c>
      <c r="B91" s="60" t="s">
        <v>153</v>
      </c>
      <c r="C91" s="40"/>
      <c r="D91" s="40"/>
      <c r="F91" s="40"/>
      <c r="G91" s="79"/>
    </row>
    <row r="92" spans="1:7" ht="15" hidden="1" customHeight="1" outlineLevel="1" x14ac:dyDescent="0.35">
      <c r="A92" s="79" t="s">
        <v>943</v>
      </c>
      <c r="B92" s="60" t="s">
        <v>153</v>
      </c>
      <c r="C92" s="40"/>
      <c r="D92" s="40"/>
      <c r="F92" s="40"/>
      <c r="G92" s="79"/>
    </row>
    <row r="93" spans="1:7" ht="15" hidden="1" customHeight="1" outlineLevel="1" x14ac:dyDescent="0.35">
      <c r="A93" s="79" t="s">
        <v>944</v>
      </c>
      <c r="B93" s="60" t="s">
        <v>153</v>
      </c>
      <c r="C93" s="40"/>
      <c r="D93" s="40"/>
      <c r="F93" s="40"/>
      <c r="G93" s="79"/>
    </row>
    <row r="94" spans="1:7" ht="15" hidden="1" customHeight="1" outlineLevel="1" x14ac:dyDescent="0.35">
      <c r="A94" s="79" t="s">
        <v>945</v>
      </c>
      <c r="B94" s="60" t="s">
        <v>153</v>
      </c>
      <c r="C94" s="40"/>
      <c r="D94" s="40"/>
      <c r="F94" s="40"/>
      <c r="G94" s="79"/>
    </row>
    <row r="95" spans="1:7" ht="15" hidden="1" customHeight="1" outlineLevel="1" x14ac:dyDescent="0.35">
      <c r="A95" s="79" t="s">
        <v>946</v>
      </c>
      <c r="B95" s="60" t="s">
        <v>153</v>
      </c>
      <c r="C95" s="40"/>
      <c r="D95" s="40"/>
      <c r="F95" s="40"/>
      <c r="G95" s="79"/>
    </row>
    <row r="96" spans="1:7" ht="15" hidden="1" customHeight="1" outlineLevel="1" x14ac:dyDescent="0.35">
      <c r="A96" s="79" t="s">
        <v>947</v>
      </c>
      <c r="B96" s="60" t="s">
        <v>153</v>
      </c>
      <c r="C96" s="40"/>
      <c r="D96" s="40"/>
      <c r="F96" s="40"/>
      <c r="G96" s="79"/>
    </row>
    <row r="97" spans="1:7" ht="15" hidden="1" customHeight="1" outlineLevel="1" x14ac:dyDescent="0.35">
      <c r="A97" s="79" t="s">
        <v>948</v>
      </c>
      <c r="B97" s="60" t="s">
        <v>153</v>
      </c>
      <c r="C97" s="40"/>
      <c r="D97" s="40"/>
      <c r="F97" s="40"/>
      <c r="G97" s="79"/>
    </row>
    <row r="98" spans="1:7" ht="15" customHeight="1" collapsed="1" x14ac:dyDescent="0.35">
      <c r="A98" s="51"/>
      <c r="B98" s="53" t="s">
        <v>811</v>
      </c>
      <c r="C98" s="51" t="s">
        <v>142</v>
      </c>
      <c r="D98" s="51" t="s">
        <v>143</v>
      </c>
      <c r="E98" s="39"/>
      <c r="F98" s="52" t="s">
        <v>146</v>
      </c>
      <c r="G98" s="52"/>
    </row>
    <row r="99" spans="1:7" ht="15" customHeight="1" x14ac:dyDescent="0.35">
      <c r="A99" s="79" t="s">
        <v>606</v>
      </c>
      <c r="B99" s="98" t="s">
        <v>869</v>
      </c>
      <c r="C99" s="40">
        <f>326611572.17/C12</f>
        <v>0.1095342034663386</v>
      </c>
      <c r="D99" s="40">
        <v>0</v>
      </c>
      <c r="F99" s="40">
        <f t="shared" ref="F99:F114" si="1">(C99*$C$12+D99*$C$13)/$C$15</f>
        <v>0.1095342034663386</v>
      </c>
      <c r="G99" s="79"/>
    </row>
    <row r="100" spans="1:7" ht="15" customHeight="1" x14ac:dyDescent="0.35">
      <c r="A100" s="79" t="s">
        <v>607</v>
      </c>
      <c r="B100" s="98" t="s">
        <v>870</v>
      </c>
      <c r="C100" s="40">
        <f>89855752.4/C12</f>
        <v>3.0134505647214722E-2</v>
      </c>
      <c r="D100" s="40">
        <v>0</v>
      </c>
      <c r="F100" s="40">
        <f t="shared" si="1"/>
        <v>3.0134505647214722E-2</v>
      </c>
      <c r="G100" s="79"/>
    </row>
    <row r="101" spans="1:7" ht="15" customHeight="1" x14ac:dyDescent="0.35">
      <c r="A101" s="79" t="s">
        <v>608</v>
      </c>
      <c r="B101" s="98" t="s">
        <v>871</v>
      </c>
      <c r="C101" s="40">
        <f>73757993.66/C12</f>
        <v>2.4735875190050684E-2</v>
      </c>
      <c r="D101" s="40">
        <v>0</v>
      </c>
      <c r="F101" s="40">
        <f t="shared" si="1"/>
        <v>2.4735875190050684E-2</v>
      </c>
      <c r="G101" s="79"/>
    </row>
    <row r="102" spans="1:7" ht="15" customHeight="1" x14ac:dyDescent="0.35">
      <c r="A102" s="79" t="s">
        <v>609</v>
      </c>
      <c r="B102" s="98" t="s">
        <v>872</v>
      </c>
      <c r="C102" s="40">
        <f>44960072.66/C12</f>
        <v>1.5078050400610233E-2</v>
      </c>
      <c r="D102" s="40">
        <v>0</v>
      </c>
      <c r="F102" s="40">
        <f t="shared" si="1"/>
        <v>1.5078050400610233E-2</v>
      </c>
      <c r="G102" s="79"/>
    </row>
    <row r="103" spans="1:7" ht="15" customHeight="1" x14ac:dyDescent="0.35">
      <c r="A103" s="79" t="s">
        <v>610</v>
      </c>
      <c r="B103" s="98" t="s">
        <v>873</v>
      </c>
      <c r="C103" s="40">
        <f>94079338.88/C12</f>
        <v>3.1550950195655889E-2</v>
      </c>
      <c r="D103" s="40">
        <v>0</v>
      </c>
      <c r="F103" s="40">
        <f t="shared" si="1"/>
        <v>3.1550950195655889E-2</v>
      </c>
      <c r="G103" s="79"/>
    </row>
    <row r="104" spans="1:7" ht="15" customHeight="1" x14ac:dyDescent="0.35">
      <c r="A104" s="79" t="s">
        <v>611</v>
      </c>
      <c r="B104" s="98" t="s">
        <v>874</v>
      </c>
      <c r="C104" s="40">
        <f>536631337.57/C12</f>
        <v>0.17996755511532006</v>
      </c>
      <c r="D104" s="40">
        <v>0</v>
      </c>
      <c r="F104" s="40">
        <f t="shared" si="1"/>
        <v>0.17996755511532006</v>
      </c>
      <c r="G104" s="79"/>
    </row>
    <row r="105" spans="1:7" ht="15" customHeight="1" x14ac:dyDescent="0.35">
      <c r="A105" s="79" t="s">
        <v>612</v>
      </c>
      <c r="B105" s="98" t="s">
        <v>875</v>
      </c>
      <c r="C105" s="40">
        <f>622135315.64/C12</f>
        <v>0.20864262645120638</v>
      </c>
      <c r="D105" s="40">
        <v>0</v>
      </c>
      <c r="F105" s="40">
        <f t="shared" si="1"/>
        <v>0.20864262645120638</v>
      </c>
      <c r="G105" s="79"/>
    </row>
    <row r="106" spans="1:7" ht="15" customHeight="1" x14ac:dyDescent="0.35">
      <c r="A106" s="79" t="s">
        <v>613</v>
      </c>
      <c r="B106" s="98" t="s">
        <v>876</v>
      </c>
      <c r="C106" s="40">
        <f>90227376.82/C12</f>
        <v>3.0259135600044902E-2</v>
      </c>
      <c r="D106" s="40">
        <v>0</v>
      </c>
      <c r="F106" s="40">
        <f t="shared" si="1"/>
        <v>3.0259135600044902E-2</v>
      </c>
      <c r="G106" s="79"/>
    </row>
    <row r="107" spans="1:7" ht="15" customHeight="1" x14ac:dyDescent="0.35">
      <c r="A107" s="79" t="s">
        <v>614</v>
      </c>
      <c r="B107" s="98" t="s">
        <v>877</v>
      </c>
      <c r="C107" s="40">
        <f>50371797.61/C12</f>
        <v>1.6892955420168537E-2</v>
      </c>
      <c r="D107" s="40">
        <v>0</v>
      </c>
      <c r="F107" s="40">
        <f t="shared" si="1"/>
        <v>1.6892955420168537E-2</v>
      </c>
      <c r="G107" s="79"/>
    </row>
    <row r="108" spans="1:7" ht="15" customHeight="1" x14ac:dyDescent="0.35">
      <c r="A108" s="79" t="s">
        <v>615</v>
      </c>
      <c r="B108" s="98" t="s">
        <v>878</v>
      </c>
      <c r="C108" s="40">
        <f>47126275.1/C12</f>
        <v>1.5804519635107352E-2</v>
      </c>
      <c r="D108" s="40">
        <v>0</v>
      </c>
      <c r="F108" s="40">
        <f t="shared" si="1"/>
        <v>1.5804519635107352E-2</v>
      </c>
      <c r="G108" s="79"/>
    </row>
    <row r="109" spans="1:7" ht="15" customHeight="1" x14ac:dyDescent="0.35">
      <c r="A109" s="79" t="s">
        <v>616</v>
      </c>
      <c r="B109" s="98" t="s">
        <v>879</v>
      </c>
      <c r="C109" s="40">
        <f>150857599.37/C12</f>
        <v>5.0592411267155787E-2</v>
      </c>
      <c r="D109" s="40">
        <v>0</v>
      </c>
      <c r="F109" s="40">
        <f t="shared" si="1"/>
        <v>5.0592411267155787E-2</v>
      </c>
      <c r="G109" s="79"/>
    </row>
    <row r="110" spans="1:7" ht="15" customHeight="1" x14ac:dyDescent="0.35">
      <c r="A110" s="79" t="s">
        <v>617</v>
      </c>
      <c r="B110" s="98" t="s">
        <v>880</v>
      </c>
      <c r="C110" s="40">
        <f>482783666.12/C12</f>
        <v>0.16190891205620983</v>
      </c>
      <c r="D110" s="40">
        <v>0</v>
      </c>
      <c r="F110" s="40">
        <f t="shared" si="1"/>
        <v>0.16190891205620983</v>
      </c>
      <c r="G110" s="79"/>
    </row>
    <row r="111" spans="1:7" ht="15" customHeight="1" x14ac:dyDescent="0.35">
      <c r="A111" s="79" t="s">
        <v>618</v>
      </c>
      <c r="B111" s="98" t="s">
        <v>881</v>
      </c>
      <c r="C111" s="40">
        <f>29062628.58/C12</f>
        <v>9.7465985390481676E-3</v>
      </c>
      <c r="D111" s="40">
        <v>0</v>
      </c>
      <c r="F111" s="40">
        <f t="shared" si="1"/>
        <v>9.7465985390481676E-3</v>
      </c>
      <c r="G111" s="79"/>
    </row>
    <row r="112" spans="1:7" ht="15" customHeight="1" x14ac:dyDescent="0.35">
      <c r="A112" s="79" t="s">
        <v>619</v>
      </c>
      <c r="B112" s="98" t="s">
        <v>882</v>
      </c>
      <c r="C112" s="40">
        <f>30427125.62/C12</f>
        <v>1.020420356331468E-2</v>
      </c>
      <c r="D112" s="40">
        <v>0</v>
      </c>
      <c r="F112" s="40">
        <f t="shared" si="1"/>
        <v>1.020420356331468E-2</v>
      </c>
      <c r="G112" s="79"/>
    </row>
    <row r="113" spans="1:7" ht="15" customHeight="1" x14ac:dyDescent="0.35">
      <c r="A113" s="79" t="s">
        <v>620</v>
      </c>
      <c r="B113" s="98" t="s">
        <v>883</v>
      </c>
      <c r="C113" s="40">
        <f>233292571.69/C12</f>
        <v>7.8238244422574654E-2</v>
      </c>
      <c r="D113" s="40">
        <v>0</v>
      </c>
      <c r="F113" s="40">
        <f t="shared" si="1"/>
        <v>7.8238244422574654E-2</v>
      </c>
      <c r="G113" s="79"/>
    </row>
    <row r="114" spans="1:7" ht="15" customHeight="1" x14ac:dyDescent="0.35">
      <c r="A114" s="79" t="s">
        <v>621</v>
      </c>
      <c r="B114" s="98" t="s">
        <v>884</v>
      </c>
      <c r="C114" s="40">
        <f>79642256.46/C12</f>
        <v>2.6709253029979556E-2</v>
      </c>
      <c r="D114" s="40">
        <v>0</v>
      </c>
      <c r="F114" s="40">
        <f t="shared" si="1"/>
        <v>2.6709253029979556E-2</v>
      </c>
      <c r="G114" s="79"/>
    </row>
    <row r="115" spans="1:7" ht="15" customHeight="1" x14ac:dyDescent="0.35">
      <c r="A115" s="51"/>
      <c r="B115" s="53" t="s">
        <v>812</v>
      </c>
      <c r="C115" s="51" t="s">
        <v>142</v>
      </c>
      <c r="D115" s="51" t="s">
        <v>143</v>
      </c>
      <c r="E115" s="39"/>
      <c r="F115" s="52" t="s">
        <v>146</v>
      </c>
      <c r="G115" s="52"/>
    </row>
    <row r="116" spans="1:7" ht="15" customHeight="1" x14ac:dyDescent="0.35">
      <c r="A116" s="79" t="s">
        <v>622</v>
      </c>
      <c r="B116" s="79" t="s">
        <v>33</v>
      </c>
      <c r="C116" s="40">
        <f>0/C12</f>
        <v>0</v>
      </c>
      <c r="D116" s="40">
        <v>0</v>
      </c>
      <c r="E116" s="45"/>
      <c r="F116" s="40">
        <f>(C116*C12+D116*C13)/$C$15</f>
        <v>0</v>
      </c>
      <c r="G116" s="90"/>
    </row>
    <row r="117" spans="1:7" ht="15" customHeight="1" x14ac:dyDescent="0.35">
      <c r="A117" s="79" t="s">
        <v>623</v>
      </c>
      <c r="B117" s="79" t="s">
        <v>34</v>
      </c>
      <c r="C117" s="40">
        <f>2981822680.35/C12</f>
        <v>1</v>
      </c>
      <c r="D117" s="40">
        <v>0</v>
      </c>
      <c r="E117" s="45"/>
      <c r="F117" s="40">
        <f>(C117*C12+D117*C13)/C15</f>
        <v>1</v>
      </c>
    </row>
    <row r="118" spans="1:7" ht="15" customHeight="1" x14ac:dyDescent="0.35">
      <c r="A118" s="79" t="s">
        <v>624</v>
      </c>
      <c r="B118" s="79" t="s">
        <v>2</v>
      </c>
      <c r="C118" s="40">
        <v>0</v>
      </c>
      <c r="D118" s="40">
        <v>0</v>
      </c>
      <c r="E118" s="45"/>
      <c r="F118" s="40">
        <v>0</v>
      </c>
    </row>
    <row r="119" spans="1:7" ht="15" hidden="1" customHeight="1" outlineLevel="1" x14ac:dyDescent="0.35">
      <c r="A119" s="79" t="s">
        <v>625</v>
      </c>
      <c r="C119" s="40"/>
      <c r="D119" s="40"/>
      <c r="E119" s="45"/>
      <c r="F119" s="40"/>
    </row>
    <row r="120" spans="1:7" ht="15" hidden="1" customHeight="1" outlineLevel="1" x14ac:dyDescent="0.35">
      <c r="A120" s="79" t="s">
        <v>626</v>
      </c>
      <c r="C120" s="40"/>
      <c r="D120" s="40"/>
      <c r="E120" s="45"/>
      <c r="F120" s="40"/>
    </row>
    <row r="121" spans="1:7" ht="15" hidden="1" customHeight="1" outlineLevel="1" x14ac:dyDescent="0.35">
      <c r="A121" s="79" t="s">
        <v>627</v>
      </c>
      <c r="C121" s="40"/>
      <c r="D121" s="40"/>
      <c r="E121" s="45"/>
      <c r="F121" s="40"/>
    </row>
    <row r="122" spans="1:7" ht="15" hidden="1" customHeight="1" outlineLevel="1" x14ac:dyDescent="0.35">
      <c r="A122" s="79" t="s">
        <v>628</v>
      </c>
      <c r="C122" s="40"/>
      <c r="D122" s="40"/>
      <c r="E122" s="45"/>
      <c r="F122" s="40"/>
    </row>
    <row r="123" spans="1:7" ht="15" hidden="1" customHeight="1" outlineLevel="1" x14ac:dyDescent="0.35">
      <c r="A123" s="79" t="s">
        <v>629</v>
      </c>
      <c r="C123" s="40"/>
      <c r="D123" s="40"/>
      <c r="E123" s="45"/>
      <c r="F123" s="40"/>
    </row>
    <row r="124" spans="1:7" ht="15" hidden="1" customHeight="1" outlineLevel="1" x14ac:dyDescent="0.35">
      <c r="A124" s="79" t="s">
        <v>630</v>
      </c>
      <c r="C124" s="40"/>
      <c r="D124" s="40"/>
      <c r="E124" s="45"/>
      <c r="F124" s="40"/>
    </row>
    <row r="125" spans="1:7" ht="15" customHeight="1" collapsed="1" x14ac:dyDescent="0.35">
      <c r="A125" s="51"/>
      <c r="B125" s="53" t="s">
        <v>813</v>
      </c>
      <c r="C125" s="51" t="s">
        <v>142</v>
      </c>
      <c r="D125" s="51" t="s">
        <v>143</v>
      </c>
      <c r="E125" s="39"/>
      <c r="F125" s="52" t="s">
        <v>146</v>
      </c>
      <c r="G125" s="52"/>
    </row>
    <row r="126" spans="1:7" ht="15" customHeight="1" x14ac:dyDescent="0.35">
      <c r="A126" s="79" t="s">
        <v>631</v>
      </c>
      <c r="B126" s="79" t="s">
        <v>37</v>
      </c>
      <c r="C126" s="40">
        <f>0/C12</f>
        <v>0</v>
      </c>
      <c r="D126" s="40">
        <v>0</v>
      </c>
      <c r="E126" s="45"/>
      <c r="F126" s="40">
        <f t="shared" ref="F126:F131" si="2">(C126*$C$12+D126*$C$13)/$C$15</f>
        <v>0</v>
      </c>
    </row>
    <row r="127" spans="1:7" ht="15" customHeight="1" x14ac:dyDescent="0.35">
      <c r="A127" s="79" t="s">
        <v>632</v>
      </c>
      <c r="B127" s="79" t="s">
        <v>13</v>
      </c>
      <c r="C127" s="40">
        <f>232222268.19/C12</f>
        <v>7.7879301717143773E-2</v>
      </c>
      <c r="D127" s="40">
        <v>0</v>
      </c>
      <c r="E127" s="45"/>
      <c r="F127" s="40">
        <f t="shared" si="2"/>
        <v>7.7879301717143773E-2</v>
      </c>
    </row>
    <row r="128" spans="1:7" ht="15" customHeight="1" x14ac:dyDescent="0.35">
      <c r="A128" s="79" t="s">
        <v>633</v>
      </c>
      <c r="B128" s="79" t="s">
        <v>2</v>
      </c>
      <c r="C128" s="40">
        <f>SUM(C129:C131)</f>
        <v>0.92212069828285625</v>
      </c>
      <c r="D128" s="40">
        <v>0</v>
      </c>
      <c r="E128" s="45"/>
      <c r="F128" s="40">
        <f t="shared" si="2"/>
        <v>0.92212069828285625</v>
      </c>
    </row>
    <row r="129" spans="1:7" ht="15" hidden="1" customHeight="1" outlineLevel="1" x14ac:dyDescent="0.35">
      <c r="A129" s="79" t="s">
        <v>634</v>
      </c>
      <c r="B129" s="89" t="s">
        <v>898</v>
      </c>
      <c r="C129" s="40">
        <f>0/C12</f>
        <v>0</v>
      </c>
      <c r="D129" s="40">
        <v>0</v>
      </c>
      <c r="E129" s="45"/>
      <c r="F129" s="40">
        <f t="shared" si="2"/>
        <v>0</v>
      </c>
    </row>
    <row r="130" spans="1:7" ht="15" hidden="1" customHeight="1" outlineLevel="1" x14ac:dyDescent="0.35">
      <c r="A130" s="79" t="s">
        <v>635</v>
      </c>
      <c r="B130" s="89" t="s">
        <v>900</v>
      </c>
      <c r="C130" s="40">
        <f>0/C12</f>
        <v>0</v>
      </c>
      <c r="D130" s="40">
        <v>0</v>
      </c>
      <c r="E130" s="45"/>
      <c r="F130" s="40">
        <f t="shared" si="2"/>
        <v>0</v>
      </c>
    </row>
    <row r="131" spans="1:7" ht="15" hidden="1" customHeight="1" outlineLevel="1" x14ac:dyDescent="0.35">
      <c r="A131" s="79" t="s">
        <v>636</v>
      </c>
      <c r="B131" s="89" t="s">
        <v>897</v>
      </c>
      <c r="C131" s="40">
        <f>2749600412.16/C12</f>
        <v>0.92212069828285625</v>
      </c>
      <c r="D131" s="40">
        <v>0</v>
      </c>
      <c r="E131" s="45"/>
      <c r="F131" s="40">
        <f t="shared" si="2"/>
        <v>0.92212069828285625</v>
      </c>
    </row>
    <row r="132" spans="1:7" ht="15" hidden="1" customHeight="1" outlineLevel="1" x14ac:dyDescent="0.35">
      <c r="A132" s="79" t="s">
        <v>637</v>
      </c>
      <c r="C132" s="40"/>
      <c r="D132" s="40"/>
      <c r="E132" s="45"/>
      <c r="F132" s="40"/>
    </row>
    <row r="133" spans="1:7" ht="15" hidden="1" customHeight="1" outlineLevel="1" x14ac:dyDescent="0.35">
      <c r="A133" s="79" t="s">
        <v>638</v>
      </c>
      <c r="C133" s="40"/>
      <c r="D133" s="40"/>
      <c r="E133" s="45"/>
      <c r="F133" s="40"/>
    </row>
    <row r="134" spans="1:7" ht="15" hidden="1" customHeight="1" outlineLevel="1" x14ac:dyDescent="0.35">
      <c r="A134" s="79" t="s">
        <v>639</v>
      </c>
      <c r="C134" s="40"/>
      <c r="D134" s="40"/>
      <c r="E134" s="45"/>
      <c r="F134" s="40"/>
    </row>
    <row r="135" spans="1:7" ht="15" customHeight="1" collapsed="1" x14ac:dyDescent="0.35">
      <c r="A135" s="51"/>
      <c r="B135" s="53" t="s">
        <v>814</v>
      </c>
      <c r="C135" s="51" t="s">
        <v>142</v>
      </c>
      <c r="D135" s="51" t="s">
        <v>143</v>
      </c>
      <c r="E135" s="39"/>
      <c r="F135" s="52" t="s">
        <v>146</v>
      </c>
      <c r="G135" s="52"/>
    </row>
    <row r="136" spans="1:7" ht="15" customHeight="1" x14ac:dyDescent="0.35">
      <c r="A136" s="79" t="s">
        <v>640</v>
      </c>
      <c r="B136" s="4" t="s">
        <v>60</v>
      </c>
      <c r="C136" s="40">
        <f>672356971.94/C12</f>
        <v>0.22548522967874141</v>
      </c>
      <c r="D136" s="40">
        <v>0</v>
      </c>
      <c r="E136" s="45"/>
      <c r="F136" s="40">
        <f>(C136*C12+D136*C13)/$C$15</f>
        <v>0.22548522967874141</v>
      </c>
    </row>
    <row r="137" spans="1:7" ht="15" customHeight="1" x14ac:dyDescent="0.35">
      <c r="A137" s="79" t="s">
        <v>641</v>
      </c>
      <c r="B137" s="4" t="s">
        <v>18</v>
      </c>
      <c r="C137" s="40">
        <f>2309465708.41/C12</f>
        <v>0.77451477032125859</v>
      </c>
      <c r="D137" s="40">
        <v>0</v>
      </c>
      <c r="E137" s="45"/>
      <c r="F137" s="40">
        <f>(C137*C12+D137*C13)/$C$15</f>
        <v>0.77451477032125859</v>
      </c>
    </row>
    <row r="138" spans="1:7" ht="15" customHeight="1" x14ac:dyDescent="0.35">
      <c r="A138" s="79" t="s">
        <v>642</v>
      </c>
      <c r="B138" s="4" t="s">
        <v>19</v>
      </c>
      <c r="C138" s="40">
        <f>0/C12</f>
        <v>0</v>
      </c>
      <c r="D138" s="40">
        <v>0</v>
      </c>
      <c r="F138" s="40">
        <f>(C138*C12+D138*C13)/$C$15</f>
        <v>0</v>
      </c>
    </row>
    <row r="139" spans="1:7" ht="15" customHeight="1" x14ac:dyDescent="0.35">
      <c r="A139" s="79" t="s">
        <v>643</v>
      </c>
      <c r="B139" s="4" t="s">
        <v>20</v>
      </c>
      <c r="C139" s="40">
        <f>0/C12</f>
        <v>0</v>
      </c>
      <c r="D139" s="40">
        <v>0</v>
      </c>
      <c r="F139" s="40">
        <f>(C139*C12+D139*C13)/$C$15</f>
        <v>0</v>
      </c>
    </row>
    <row r="140" spans="1:7" ht="15" customHeight="1" x14ac:dyDescent="0.35">
      <c r="A140" s="79" t="s">
        <v>644</v>
      </c>
      <c r="B140" s="4" t="s">
        <v>21</v>
      </c>
      <c r="C140" s="40">
        <f>0/C12</f>
        <v>0</v>
      </c>
      <c r="D140" s="40">
        <v>0</v>
      </c>
      <c r="F140" s="40">
        <f>(C140*C12+D140*C13)/$C$15</f>
        <v>0</v>
      </c>
    </row>
    <row r="141" spans="1:7" ht="15" hidden="1" customHeight="1" outlineLevel="1" x14ac:dyDescent="0.35">
      <c r="A141" s="79" t="s">
        <v>645</v>
      </c>
      <c r="B141" s="4"/>
      <c r="C141" s="40"/>
      <c r="D141" s="40"/>
      <c r="F141" s="40"/>
    </row>
    <row r="142" spans="1:7" ht="15" hidden="1" customHeight="1" outlineLevel="1" x14ac:dyDescent="0.35">
      <c r="A142" s="79" t="s">
        <v>646</v>
      </c>
      <c r="B142" s="4"/>
      <c r="C142" s="40"/>
      <c r="D142" s="40"/>
      <c r="F142" s="40"/>
    </row>
    <row r="143" spans="1:7" ht="15" hidden="1" customHeight="1" outlineLevel="1" x14ac:dyDescent="0.35">
      <c r="A143" s="79" t="s">
        <v>647</v>
      </c>
      <c r="B143" s="4"/>
      <c r="C143" s="40"/>
      <c r="D143" s="40"/>
      <c r="F143" s="40"/>
    </row>
    <row r="144" spans="1:7" ht="15" hidden="1" customHeight="1" outlineLevel="1" x14ac:dyDescent="0.35">
      <c r="A144" s="79" t="s">
        <v>648</v>
      </c>
      <c r="B144" s="4"/>
      <c r="C144" s="40"/>
      <c r="D144" s="40"/>
      <c r="F144" s="40"/>
    </row>
    <row r="145" spans="1:7" ht="15" customHeight="1" collapsed="1" x14ac:dyDescent="0.35">
      <c r="A145" s="51"/>
      <c r="B145" s="53" t="s">
        <v>815</v>
      </c>
      <c r="C145" s="51" t="s">
        <v>142</v>
      </c>
      <c r="D145" s="51" t="s">
        <v>143</v>
      </c>
      <c r="E145" s="39"/>
      <c r="F145" s="52" t="s">
        <v>146</v>
      </c>
      <c r="G145" s="52"/>
    </row>
    <row r="146" spans="1:7" ht="15" customHeight="1" x14ac:dyDescent="0.35">
      <c r="A146" s="79" t="s">
        <v>649</v>
      </c>
      <c r="B146" s="79" t="s">
        <v>86</v>
      </c>
      <c r="C146" s="40">
        <f>0/C12</f>
        <v>0</v>
      </c>
      <c r="D146" s="40">
        <v>0</v>
      </c>
      <c r="E146" s="45"/>
      <c r="F146" s="40">
        <f>0/(C12+C13+C14)</f>
        <v>0</v>
      </c>
    </row>
    <row r="147" spans="1:7" ht="15" hidden="1" customHeight="1" outlineLevel="1" x14ac:dyDescent="0.35">
      <c r="A147" s="79" t="s">
        <v>650</v>
      </c>
      <c r="C147" s="40"/>
      <c r="D147" s="40"/>
      <c r="E147" s="45"/>
      <c r="F147" s="40"/>
    </row>
    <row r="148" spans="1:7" ht="15" hidden="1" customHeight="1" outlineLevel="1" x14ac:dyDescent="0.35">
      <c r="A148" s="79" t="s">
        <v>651</v>
      </c>
      <c r="C148" s="40"/>
      <c r="D148" s="40"/>
      <c r="E148" s="45"/>
      <c r="F148" s="40"/>
    </row>
    <row r="149" spans="1:7" ht="15" hidden="1" customHeight="1" outlineLevel="1" x14ac:dyDescent="0.35">
      <c r="A149" s="79" t="s">
        <v>652</v>
      </c>
      <c r="C149" s="40"/>
      <c r="D149" s="40"/>
      <c r="E149" s="45"/>
      <c r="F149" s="40"/>
    </row>
    <row r="150" spans="1:7" ht="15" hidden="1" customHeight="1" outlineLevel="1" x14ac:dyDescent="0.35">
      <c r="A150" s="79" t="s">
        <v>653</v>
      </c>
      <c r="C150" s="40"/>
      <c r="D150" s="40"/>
      <c r="E150" s="45"/>
      <c r="F150" s="40"/>
    </row>
    <row r="151" spans="1:7" ht="15" customHeight="1" collapsed="1" x14ac:dyDescent="0.35">
      <c r="A151" s="31"/>
      <c r="B151" s="34" t="s">
        <v>226</v>
      </c>
      <c r="C151" s="88"/>
      <c r="D151" s="31"/>
      <c r="E151" s="31"/>
      <c r="F151" s="32"/>
      <c r="G151" s="32"/>
    </row>
    <row r="152" spans="1:7" ht="15" customHeight="1" x14ac:dyDescent="0.35">
      <c r="A152" s="51"/>
      <c r="B152" s="53" t="s">
        <v>816</v>
      </c>
      <c r="C152" s="51" t="s">
        <v>150</v>
      </c>
      <c r="D152" s="51" t="s">
        <v>56</v>
      </c>
      <c r="E152" s="39"/>
      <c r="F152" s="51" t="s">
        <v>142</v>
      </c>
      <c r="G152" s="51" t="s">
        <v>148</v>
      </c>
    </row>
    <row r="153" spans="1:7" ht="15" customHeight="1" x14ac:dyDescent="0.35">
      <c r="A153" s="79" t="s">
        <v>654</v>
      </c>
      <c r="B153" s="75" t="s">
        <v>87</v>
      </c>
      <c r="C153" s="91">
        <f>(C12/C28)*1000</f>
        <v>189129942.93733349</v>
      </c>
      <c r="D153" s="102">
        <f>C28</f>
        <v>15766</v>
      </c>
      <c r="E153" s="38"/>
      <c r="F153" s="40"/>
      <c r="G153" s="40"/>
    </row>
    <row r="154" spans="1:7" ht="15" customHeight="1" x14ac:dyDescent="0.35">
      <c r="A154" s="38"/>
      <c r="B154" s="77"/>
      <c r="C154" s="91"/>
      <c r="D154" s="38"/>
      <c r="E154" s="38"/>
      <c r="F154" s="40"/>
      <c r="G154" s="40"/>
    </row>
    <row r="155" spans="1:7" ht="15" customHeight="1" x14ac:dyDescent="0.35">
      <c r="B155" s="75" t="s">
        <v>151</v>
      </c>
      <c r="C155" s="91"/>
      <c r="E155" s="38"/>
      <c r="F155" s="40"/>
      <c r="G155" s="40"/>
    </row>
    <row r="156" spans="1:7" ht="15" customHeight="1" x14ac:dyDescent="0.35">
      <c r="A156" s="79" t="s">
        <v>655</v>
      </c>
      <c r="B156" s="75" t="s">
        <v>885</v>
      </c>
      <c r="C156" s="91">
        <v>1869612520.3900001</v>
      </c>
      <c r="D156" s="79">
        <f>12275-19</f>
        <v>12256</v>
      </c>
      <c r="E156" s="38"/>
      <c r="F156" s="40">
        <f t="shared" ref="F156:F166" si="3">IF($C$167=0,"",IF(C156="[for completion]","",C156/$C$167))</f>
        <v>0.62700325298033788</v>
      </c>
      <c r="G156" s="40">
        <f t="shared" ref="G156:G166" si="4">IF($D$167=0,"",IF(D156="[for completion]","",D156/$D$167))</f>
        <v>0.77736902194595969</v>
      </c>
    </row>
    <row r="157" spans="1:7" ht="15" customHeight="1" x14ac:dyDescent="0.35">
      <c r="A157" s="79" t="s">
        <v>656</v>
      </c>
      <c r="B157" s="75" t="s">
        <v>887</v>
      </c>
      <c r="C157" s="91">
        <v>1054611984.0599999</v>
      </c>
      <c r="D157" s="79">
        <v>3410</v>
      </c>
      <c r="E157" s="38"/>
      <c r="F157" s="40">
        <f t="shared" si="3"/>
        <v>0.35368031473159628</v>
      </c>
      <c r="G157" s="40">
        <f t="shared" si="4"/>
        <v>0.21628821514651783</v>
      </c>
    </row>
    <row r="158" spans="1:7" ht="15" customHeight="1" x14ac:dyDescent="0.35">
      <c r="A158" s="79" t="s">
        <v>657</v>
      </c>
      <c r="B158" s="75" t="s">
        <v>886</v>
      </c>
      <c r="C158" s="91">
        <v>57598175.899999999</v>
      </c>
      <c r="D158" s="79">
        <v>100</v>
      </c>
      <c r="E158" s="38"/>
      <c r="F158" s="40">
        <f t="shared" si="3"/>
        <v>1.931643228806592E-2</v>
      </c>
      <c r="G158" s="40">
        <f t="shared" si="4"/>
        <v>6.3427629075225164E-3</v>
      </c>
    </row>
    <row r="159" spans="1:7" ht="15" customHeight="1" x14ac:dyDescent="0.35">
      <c r="A159" s="79" t="s">
        <v>658</v>
      </c>
      <c r="B159" s="75" t="s">
        <v>888</v>
      </c>
      <c r="C159" s="91">
        <v>0</v>
      </c>
      <c r="D159" s="79">
        <v>0</v>
      </c>
      <c r="E159" s="38"/>
      <c r="F159" s="40">
        <f t="shared" si="3"/>
        <v>0</v>
      </c>
      <c r="G159" s="40">
        <f t="shared" si="4"/>
        <v>0</v>
      </c>
    </row>
    <row r="160" spans="1:7" ht="15" customHeight="1" x14ac:dyDescent="0.35">
      <c r="A160" s="79" t="s">
        <v>659</v>
      </c>
      <c r="B160" s="75" t="s">
        <v>889</v>
      </c>
      <c r="C160" s="91">
        <v>0</v>
      </c>
      <c r="D160" s="79">
        <v>0</v>
      </c>
      <c r="E160" s="38"/>
      <c r="F160" s="40">
        <f t="shared" si="3"/>
        <v>0</v>
      </c>
      <c r="G160" s="40">
        <f t="shared" si="4"/>
        <v>0</v>
      </c>
    </row>
    <row r="161" spans="1:7" ht="15" customHeight="1" x14ac:dyDescent="0.35">
      <c r="A161" s="79" t="s">
        <v>660</v>
      </c>
      <c r="B161" s="75" t="s">
        <v>890</v>
      </c>
      <c r="C161" s="91">
        <v>0</v>
      </c>
      <c r="D161" s="79">
        <v>0</v>
      </c>
      <c r="E161" s="38"/>
      <c r="F161" s="40">
        <f t="shared" si="3"/>
        <v>0</v>
      </c>
      <c r="G161" s="40">
        <f t="shared" si="4"/>
        <v>0</v>
      </c>
    </row>
    <row r="162" spans="1:7" ht="15" customHeight="1" x14ac:dyDescent="0.35">
      <c r="A162" s="79" t="s">
        <v>661</v>
      </c>
      <c r="B162" s="75" t="s">
        <v>891</v>
      </c>
      <c r="C162" s="91">
        <v>0</v>
      </c>
      <c r="D162" s="79">
        <v>0</v>
      </c>
      <c r="E162" s="38"/>
      <c r="F162" s="40">
        <f t="shared" si="3"/>
        <v>0</v>
      </c>
      <c r="G162" s="40">
        <f t="shared" si="4"/>
        <v>0</v>
      </c>
    </row>
    <row r="163" spans="1:7" ht="15" customHeight="1" x14ac:dyDescent="0.35">
      <c r="A163" s="79" t="s">
        <v>662</v>
      </c>
      <c r="B163" s="75" t="s">
        <v>892</v>
      </c>
      <c r="C163" s="91">
        <v>0</v>
      </c>
      <c r="D163" s="79">
        <v>0</v>
      </c>
      <c r="E163" s="38"/>
      <c r="F163" s="40">
        <f t="shared" si="3"/>
        <v>0</v>
      </c>
      <c r="G163" s="40">
        <f t="shared" si="4"/>
        <v>0</v>
      </c>
    </row>
    <row r="164" spans="1:7" ht="15" customHeight="1" x14ac:dyDescent="0.35">
      <c r="A164" s="79" t="s">
        <v>663</v>
      </c>
      <c r="B164" s="75" t="s">
        <v>893</v>
      </c>
      <c r="C164" s="91">
        <v>0</v>
      </c>
      <c r="D164" s="79">
        <v>0</v>
      </c>
      <c r="E164" s="38"/>
      <c r="F164" s="40">
        <f t="shared" si="3"/>
        <v>0</v>
      </c>
      <c r="G164" s="40">
        <f t="shared" si="4"/>
        <v>0</v>
      </c>
    </row>
    <row r="165" spans="1:7" ht="15" customHeight="1" x14ac:dyDescent="0.35">
      <c r="A165" s="79" t="s">
        <v>664</v>
      </c>
      <c r="B165" s="75" t="s">
        <v>894</v>
      </c>
      <c r="C165" s="91">
        <v>0</v>
      </c>
      <c r="D165" s="79">
        <v>0</v>
      </c>
      <c r="E165" s="75"/>
      <c r="F165" s="40">
        <f t="shared" si="3"/>
        <v>0</v>
      </c>
      <c r="G165" s="40">
        <f t="shared" si="4"/>
        <v>0</v>
      </c>
    </row>
    <row r="166" spans="1:7" ht="15" customHeight="1" x14ac:dyDescent="0.35">
      <c r="A166" s="79" t="s">
        <v>665</v>
      </c>
      <c r="B166" s="75" t="s">
        <v>895</v>
      </c>
      <c r="C166" s="91">
        <v>0</v>
      </c>
      <c r="D166" s="79">
        <v>0</v>
      </c>
      <c r="E166" s="75"/>
      <c r="F166" s="40">
        <f t="shared" si="3"/>
        <v>0</v>
      </c>
      <c r="G166" s="40">
        <f t="shared" si="4"/>
        <v>0</v>
      </c>
    </row>
    <row r="167" spans="1:7" ht="15" customHeight="1" x14ac:dyDescent="0.35">
      <c r="A167" s="79" t="s">
        <v>666</v>
      </c>
      <c r="B167" s="49" t="s">
        <v>1</v>
      </c>
      <c r="C167" s="95">
        <f>SUM(C156:C166)</f>
        <v>2981822680.3499999</v>
      </c>
      <c r="D167" s="75">
        <f>SUM(D156:D166)</f>
        <v>15766</v>
      </c>
      <c r="E167" s="50"/>
      <c r="F167" s="40">
        <f>SUM(F156:F166)</f>
        <v>1</v>
      </c>
      <c r="G167" s="40">
        <f>SUM(G156:G166)</f>
        <v>1</v>
      </c>
    </row>
    <row r="168" spans="1:7" ht="15" customHeight="1" x14ac:dyDescent="0.35">
      <c r="A168" s="51"/>
      <c r="B168" s="53" t="s">
        <v>817</v>
      </c>
      <c r="C168" s="51" t="s">
        <v>150</v>
      </c>
      <c r="D168" s="51" t="s">
        <v>56</v>
      </c>
      <c r="E168" s="39"/>
      <c r="F168" s="51" t="s">
        <v>142</v>
      </c>
      <c r="G168" s="51" t="s">
        <v>148</v>
      </c>
    </row>
    <row r="169" spans="1:7" ht="15" customHeight="1" x14ac:dyDescent="0.35">
      <c r="A169" s="79" t="s">
        <v>667</v>
      </c>
      <c r="B169" s="79" t="s">
        <v>135</v>
      </c>
      <c r="C169" s="97">
        <v>61.673964323433118</v>
      </c>
      <c r="F169" s="40"/>
      <c r="G169" s="40"/>
    </row>
    <row r="170" spans="1:7" ht="15" customHeight="1" x14ac:dyDescent="0.35">
      <c r="C170" s="91"/>
      <c r="F170" s="40"/>
      <c r="G170" s="40"/>
    </row>
    <row r="171" spans="1:7" ht="15" customHeight="1" x14ac:dyDescent="0.35">
      <c r="B171" s="75" t="s">
        <v>245</v>
      </c>
      <c r="C171" s="91"/>
      <c r="F171" s="40"/>
      <c r="G171" s="40"/>
    </row>
    <row r="172" spans="1:7" ht="15" customHeight="1" x14ac:dyDescent="0.35">
      <c r="A172" s="79" t="s">
        <v>668</v>
      </c>
      <c r="B172" s="79" t="s">
        <v>167</v>
      </c>
      <c r="C172" s="91">
        <v>376977282.02999997</v>
      </c>
      <c r="D172" s="79">
        <v>3315</v>
      </c>
      <c r="F172" s="40">
        <f t="shared" ref="F172:F179" si="5">IF($C$180=0,"",IF(C172="[for completion]","",C172/$C$180))</f>
        <v>0.12642511726611161</v>
      </c>
      <c r="G172" s="40">
        <f t="shared" ref="G172:G179" si="6">IF($D$180=0,"",IF(D172="[for completion]","",D172/$D$180))</f>
        <v>0.21026259038437142</v>
      </c>
    </row>
    <row r="173" spans="1:7" ht="15" customHeight="1" x14ac:dyDescent="0.35">
      <c r="A173" s="79" t="s">
        <v>669</v>
      </c>
      <c r="B173" s="79" t="s">
        <v>169</v>
      </c>
      <c r="C173" s="91">
        <v>391770938.79000002</v>
      </c>
      <c r="D173" s="79">
        <v>2468</v>
      </c>
      <c r="F173" s="40">
        <f t="shared" si="5"/>
        <v>0.13138639710930591</v>
      </c>
      <c r="G173" s="40">
        <f t="shared" si="6"/>
        <v>0.15653938855765573</v>
      </c>
    </row>
    <row r="174" spans="1:7" ht="15" customHeight="1" x14ac:dyDescent="0.35">
      <c r="A174" s="79" t="s">
        <v>670</v>
      </c>
      <c r="B174" s="79" t="s">
        <v>170</v>
      </c>
      <c r="C174" s="91">
        <v>546761186.46000004</v>
      </c>
      <c r="D174" s="79">
        <v>2954</v>
      </c>
      <c r="F174" s="40">
        <f t="shared" si="5"/>
        <v>0.18336475541054723</v>
      </c>
      <c r="G174" s="40">
        <f t="shared" si="6"/>
        <v>0.18736521628821515</v>
      </c>
    </row>
    <row r="175" spans="1:7" ht="15" customHeight="1" x14ac:dyDescent="0.35">
      <c r="A175" s="79" t="s">
        <v>671</v>
      </c>
      <c r="B175" s="79" t="s">
        <v>171</v>
      </c>
      <c r="C175" s="91">
        <v>634938027.47000003</v>
      </c>
      <c r="D175" s="79">
        <v>2990</v>
      </c>
      <c r="F175" s="40">
        <f t="shared" si="5"/>
        <v>0.21293621235568319</v>
      </c>
      <c r="G175" s="40">
        <f t="shared" si="6"/>
        <v>0.18964861093492325</v>
      </c>
    </row>
    <row r="176" spans="1:7" ht="15" customHeight="1" x14ac:dyDescent="0.35">
      <c r="A176" s="79" t="s">
        <v>672</v>
      </c>
      <c r="B176" s="79" t="s">
        <v>172</v>
      </c>
      <c r="C176" s="91">
        <v>556293921.21000004</v>
      </c>
      <c r="D176" s="79">
        <v>2323</v>
      </c>
      <c r="F176" s="40">
        <f t="shared" si="5"/>
        <v>0.18656170431459174</v>
      </c>
      <c r="G176" s="40">
        <f t="shared" si="6"/>
        <v>0.14734238234174807</v>
      </c>
    </row>
    <row r="177" spans="1:7" ht="15" customHeight="1" x14ac:dyDescent="0.35">
      <c r="A177" s="79" t="s">
        <v>673</v>
      </c>
      <c r="B177" s="79" t="s">
        <v>173</v>
      </c>
      <c r="C177" s="91">
        <v>335266672.18000001</v>
      </c>
      <c r="D177" s="79">
        <v>1250</v>
      </c>
      <c r="F177" s="40">
        <f t="shared" si="5"/>
        <v>0.11243682409064215</v>
      </c>
      <c r="G177" s="40">
        <f t="shared" si="6"/>
        <v>7.9284536344031459E-2</v>
      </c>
    </row>
    <row r="178" spans="1:7" ht="15" customHeight="1" x14ac:dyDescent="0.35">
      <c r="A178" s="79" t="s">
        <v>674</v>
      </c>
      <c r="B178" s="79" t="s">
        <v>174</v>
      </c>
      <c r="C178" s="91">
        <v>139814652.21000001</v>
      </c>
      <c r="D178" s="79">
        <v>466</v>
      </c>
      <c r="F178" s="40">
        <f t="shared" si="5"/>
        <v>4.6888989453118271E-2</v>
      </c>
      <c r="G178" s="40">
        <f t="shared" si="6"/>
        <v>2.9557275149054929E-2</v>
      </c>
    </row>
    <row r="179" spans="1:7" ht="15" customHeight="1" x14ac:dyDescent="0.35">
      <c r="A179" s="79" t="s">
        <v>675</v>
      </c>
      <c r="B179" s="79" t="s">
        <v>168</v>
      </c>
      <c r="C179" s="91">
        <f>SUM(C181:C186)</f>
        <v>0</v>
      </c>
      <c r="D179" s="79">
        <v>0</v>
      </c>
      <c r="F179" s="40">
        <f t="shared" si="5"/>
        <v>0</v>
      </c>
      <c r="G179" s="40">
        <f t="shared" si="6"/>
        <v>0</v>
      </c>
    </row>
    <row r="180" spans="1:7" ht="15" customHeight="1" x14ac:dyDescent="0.35">
      <c r="A180" s="79" t="s">
        <v>676</v>
      </c>
      <c r="B180" s="49" t="s">
        <v>1</v>
      </c>
      <c r="C180" s="91">
        <f>SUM(C172:C179)</f>
        <v>2981822680.3499999</v>
      </c>
      <c r="D180" s="79">
        <f>SUM(D172:D179)</f>
        <v>15766</v>
      </c>
      <c r="F180" s="40">
        <f>SUM(F172:F179)</f>
        <v>1</v>
      </c>
      <c r="G180" s="40">
        <f>SUM(G172:G179)</f>
        <v>0.99999999999999989</v>
      </c>
    </row>
    <row r="181" spans="1:7" ht="15" hidden="1" customHeight="1" outlineLevel="1" x14ac:dyDescent="0.35">
      <c r="A181" s="79" t="s">
        <v>677</v>
      </c>
      <c r="B181" s="60" t="s">
        <v>175</v>
      </c>
      <c r="C181" s="91">
        <v>0</v>
      </c>
      <c r="D181" s="79">
        <v>0</v>
      </c>
      <c r="F181" s="40">
        <f t="shared" ref="F181:F186" si="7">IF($C$180=0,"",IF(C181="[for completion]","",C181/$C$180))</f>
        <v>0</v>
      </c>
      <c r="G181" s="40">
        <f t="shared" ref="G181:G186" si="8">IF($D$180=0,"",IF(D181="[for completion]","",D181/$D$180))</f>
        <v>0</v>
      </c>
    </row>
    <row r="182" spans="1:7" ht="15" hidden="1" customHeight="1" outlineLevel="1" x14ac:dyDescent="0.35">
      <c r="A182" s="79" t="s">
        <v>678</v>
      </c>
      <c r="B182" s="60" t="s">
        <v>176</v>
      </c>
      <c r="C182" s="91">
        <v>0</v>
      </c>
      <c r="D182" s="79">
        <v>0</v>
      </c>
      <c r="F182" s="40">
        <f t="shared" si="7"/>
        <v>0</v>
      </c>
      <c r="G182" s="40">
        <f t="shared" si="8"/>
        <v>0</v>
      </c>
    </row>
    <row r="183" spans="1:7" ht="15" hidden="1" customHeight="1" outlineLevel="1" x14ac:dyDescent="0.35">
      <c r="A183" s="79" t="s">
        <v>679</v>
      </c>
      <c r="B183" s="60" t="s">
        <v>177</v>
      </c>
      <c r="C183" s="91">
        <v>0</v>
      </c>
      <c r="D183" s="79">
        <v>0</v>
      </c>
      <c r="F183" s="40">
        <f t="shared" si="7"/>
        <v>0</v>
      </c>
      <c r="G183" s="40">
        <f t="shared" si="8"/>
        <v>0</v>
      </c>
    </row>
    <row r="184" spans="1:7" ht="15" hidden="1" customHeight="1" outlineLevel="1" x14ac:dyDescent="0.35">
      <c r="A184" s="79" t="s">
        <v>680</v>
      </c>
      <c r="B184" s="60" t="s">
        <v>178</v>
      </c>
      <c r="C184" s="91">
        <v>0</v>
      </c>
      <c r="D184" s="79">
        <v>0</v>
      </c>
      <c r="F184" s="40">
        <f t="shared" si="7"/>
        <v>0</v>
      </c>
      <c r="G184" s="40">
        <f t="shared" si="8"/>
        <v>0</v>
      </c>
    </row>
    <row r="185" spans="1:7" ht="15" hidden="1" customHeight="1" outlineLevel="1" x14ac:dyDescent="0.35">
      <c r="A185" s="79" t="s">
        <v>681</v>
      </c>
      <c r="B185" s="60" t="s">
        <v>179</v>
      </c>
      <c r="C185" s="91">
        <v>0</v>
      </c>
      <c r="D185" s="79">
        <v>0</v>
      </c>
      <c r="F185" s="40">
        <f t="shared" si="7"/>
        <v>0</v>
      </c>
      <c r="G185" s="40">
        <f t="shared" si="8"/>
        <v>0</v>
      </c>
    </row>
    <row r="186" spans="1:7" ht="15" hidden="1" customHeight="1" outlineLevel="1" x14ac:dyDescent="0.35">
      <c r="A186" s="79" t="s">
        <v>682</v>
      </c>
      <c r="B186" s="60" t="s">
        <v>180</v>
      </c>
      <c r="C186" s="91">
        <v>0</v>
      </c>
      <c r="D186" s="79">
        <v>19</v>
      </c>
      <c r="F186" s="40">
        <f t="shared" si="7"/>
        <v>0</v>
      </c>
      <c r="G186" s="40">
        <f t="shared" si="8"/>
        <v>1.2051249524292781E-3</v>
      </c>
    </row>
    <row r="187" spans="1:7" ht="15" hidden="1" customHeight="1" outlineLevel="1" x14ac:dyDescent="0.35">
      <c r="A187" s="79" t="s">
        <v>683</v>
      </c>
      <c r="B187" s="60"/>
      <c r="C187" s="91"/>
      <c r="F187" s="40"/>
      <c r="G187" s="40"/>
    </row>
    <row r="188" spans="1:7" ht="15" hidden="1" customHeight="1" outlineLevel="1" x14ac:dyDescent="0.35">
      <c r="A188" s="79" t="s">
        <v>684</v>
      </c>
      <c r="B188" s="60"/>
      <c r="C188" s="91"/>
      <c r="F188" s="40"/>
      <c r="G188" s="40"/>
    </row>
    <row r="189" spans="1:7" ht="15" hidden="1" customHeight="1" outlineLevel="1" x14ac:dyDescent="0.35">
      <c r="A189" s="79" t="s">
        <v>685</v>
      </c>
      <c r="B189" s="60"/>
      <c r="C189" s="91"/>
      <c r="F189" s="40"/>
      <c r="G189" s="40"/>
    </row>
    <row r="190" spans="1:7" ht="15" customHeight="1" collapsed="1" x14ac:dyDescent="0.35">
      <c r="A190" s="51"/>
      <c r="B190" s="53" t="s">
        <v>818</v>
      </c>
      <c r="C190" s="51" t="s">
        <v>150</v>
      </c>
      <c r="D190" s="51" t="s">
        <v>56</v>
      </c>
      <c r="E190" s="39"/>
      <c r="F190" s="51" t="s">
        <v>142</v>
      </c>
      <c r="G190" s="51" t="s">
        <v>148</v>
      </c>
    </row>
    <row r="191" spans="1:7" ht="15" customHeight="1" x14ac:dyDescent="0.35">
      <c r="A191" s="79" t="s">
        <v>686</v>
      </c>
      <c r="B191" s="79" t="s">
        <v>135</v>
      </c>
      <c r="C191" s="97">
        <v>52.387594508849403</v>
      </c>
      <c r="D191" s="91"/>
      <c r="F191" s="40"/>
      <c r="G191" s="40"/>
    </row>
    <row r="192" spans="1:7" ht="15" customHeight="1" x14ac:dyDescent="0.35">
      <c r="C192" s="91"/>
      <c r="D192" s="91"/>
      <c r="F192" s="40"/>
      <c r="G192" s="40"/>
    </row>
    <row r="193" spans="1:7" ht="15" customHeight="1" x14ac:dyDescent="0.35">
      <c r="B193" s="75" t="s">
        <v>245</v>
      </c>
      <c r="C193" s="91"/>
      <c r="D193" s="91"/>
      <c r="F193" s="40"/>
      <c r="G193" s="40"/>
    </row>
    <row r="194" spans="1:7" ht="15" customHeight="1" x14ac:dyDescent="0.35">
      <c r="A194" s="79" t="s">
        <v>687</v>
      </c>
      <c r="B194" s="79" t="s">
        <v>167</v>
      </c>
      <c r="C194" s="91">
        <v>595181094.6099999</v>
      </c>
      <c r="D194" s="91">
        <v>4610</v>
      </c>
      <c r="F194" s="40">
        <f t="shared" ref="F194:F201" si="9">IF($C$202=0,"",IF(C194="[Mark as ND1 if not relevant]","",C194/$C$202))</f>
        <v>0.19960311474327466</v>
      </c>
      <c r="G194" s="40">
        <f t="shared" ref="G194:G201" si="10">IF($D$202=0,"",IF(D194="[Mark as ND1 if not relevant]","",D194/$D$202))</f>
        <v>0.29240137003678801</v>
      </c>
    </row>
    <row r="195" spans="1:7" ht="15" customHeight="1" x14ac:dyDescent="0.35">
      <c r="A195" s="79" t="s">
        <v>688</v>
      </c>
      <c r="B195" s="79" t="s">
        <v>169</v>
      </c>
      <c r="C195" s="91">
        <v>554104406.97000015</v>
      </c>
      <c r="D195" s="91">
        <v>3055</v>
      </c>
      <c r="F195" s="40">
        <f t="shared" si="9"/>
        <v>0.18582741711018191</v>
      </c>
      <c r="G195" s="40">
        <f t="shared" si="10"/>
        <v>0.19377140682481289</v>
      </c>
    </row>
    <row r="196" spans="1:7" ht="15" customHeight="1" x14ac:dyDescent="0.35">
      <c r="A196" s="79" t="s">
        <v>689</v>
      </c>
      <c r="B196" s="79" t="s">
        <v>170</v>
      </c>
      <c r="C196" s="91">
        <v>773222880.63999987</v>
      </c>
      <c r="D196" s="91">
        <v>3723</v>
      </c>
      <c r="F196" s="40">
        <f t="shared" si="9"/>
        <v>0.25931216022182796</v>
      </c>
      <c r="G196" s="40">
        <f t="shared" si="10"/>
        <v>0.23614106304706331</v>
      </c>
    </row>
    <row r="197" spans="1:7" ht="15" customHeight="1" x14ac:dyDescent="0.35">
      <c r="A197" s="79" t="s">
        <v>690</v>
      </c>
      <c r="B197" s="79" t="s">
        <v>171</v>
      </c>
      <c r="C197" s="91">
        <v>827556514.03000045</v>
      </c>
      <c r="D197" s="91">
        <v>3475</v>
      </c>
      <c r="F197" s="40">
        <f t="shared" si="9"/>
        <v>0.2775337780759195</v>
      </c>
      <c r="G197" s="40">
        <f t="shared" si="10"/>
        <v>0.22041101103640745</v>
      </c>
    </row>
    <row r="198" spans="1:7" ht="15" customHeight="1" x14ac:dyDescent="0.35">
      <c r="A198" s="79" t="s">
        <v>691</v>
      </c>
      <c r="B198" s="79" t="s">
        <v>172</v>
      </c>
      <c r="C198" s="91">
        <v>231757784.10000029</v>
      </c>
      <c r="D198" s="91">
        <v>903</v>
      </c>
      <c r="F198" s="40">
        <f t="shared" si="9"/>
        <v>7.7723529848796047E-2</v>
      </c>
      <c r="G198" s="40">
        <f t="shared" si="10"/>
        <v>5.727514905492833E-2</v>
      </c>
    </row>
    <row r="199" spans="1:7" ht="15" customHeight="1" x14ac:dyDescent="0.35">
      <c r="A199" s="79" t="s">
        <v>692</v>
      </c>
      <c r="B199" s="79" t="s">
        <v>173</v>
      </c>
      <c r="C199" s="91">
        <v>0</v>
      </c>
      <c r="D199" s="91">
        <v>0</v>
      </c>
      <c r="F199" s="40">
        <f t="shared" si="9"/>
        <v>0</v>
      </c>
      <c r="G199" s="40">
        <f t="shared" si="10"/>
        <v>0</v>
      </c>
    </row>
    <row r="200" spans="1:7" ht="15" customHeight="1" x14ac:dyDescent="0.35">
      <c r="A200" s="79" t="s">
        <v>693</v>
      </c>
      <c r="B200" s="79" t="s">
        <v>174</v>
      </c>
      <c r="C200" s="91">
        <v>0</v>
      </c>
      <c r="D200" s="91">
        <v>0</v>
      </c>
      <c r="F200" s="40">
        <f t="shared" si="9"/>
        <v>0</v>
      </c>
      <c r="G200" s="40">
        <f t="shared" si="10"/>
        <v>0</v>
      </c>
    </row>
    <row r="201" spans="1:7" ht="15" customHeight="1" x14ac:dyDescent="0.35">
      <c r="A201" s="79" t="s">
        <v>694</v>
      </c>
      <c r="B201" s="79" t="s">
        <v>168</v>
      </c>
      <c r="C201" s="91">
        <v>0</v>
      </c>
      <c r="D201" s="91">
        <v>0</v>
      </c>
      <c r="F201" s="40">
        <f t="shared" si="9"/>
        <v>0</v>
      </c>
      <c r="G201" s="40">
        <f t="shared" si="10"/>
        <v>0</v>
      </c>
    </row>
    <row r="202" spans="1:7" ht="15" customHeight="1" x14ac:dyDescent="0.35">
      <c r="A202" s="79" t="s">
        <v>695</v>
      </c>
      <c r="B202" s="49" t="s">
        <v>1</v>
      </c>
      <c r="C202" s="91">
        <f>SUM(C194:C201)</f>
        <v>2981822680.3500004</v>
      </c>
      <c r="D202" s="91">
        <f>SUM(D194:D201)</f>
        <v>15766</v>
      </c>
      <c r="F202" s="40">
        <f>SUM(F194:F201)</f>
        <v>1</v>
      </c>
      <c r="G202" s="40">
        <f>SUM(G194:G201)</f>
        <v>1</v>
      </c>
    </row>
    <row r="203" spans="1:7" ht="15" hidden="1" customHeight="1" outlineLevel="1" x14ac:dyDescent="0.35">
      <c r="A203" s="79" t="s">
        <v>696</v>
      </c>
      <c r="B203" s="60" t="s">
        <v>175</v>
      </c>
      <c r="C203" s="91"/>
      <c r="F203" s="40">
        <f t="shared" ref="F203:F208" si="11">IF($C$202=0,"",IF(C203="[for completion]","",C203/$C$202))</f>
        <v>0</v>
      </c>
      <c r="G203" s="40">
        <f>0</f>
        <v>0</v>
      </c>
    </row>
    <row r="204" spans="1:7" ht="15" hidden="1" customHeight="1" outlineLevel="1" x14ac:dyDescent="0.35">
      <c r="A204" s="79" t="s">
        <v>697</v>
      </c>
      <c r="B204" s="60" t="s">
        <v>176</v>
      </c>
      <c r="C204" s="91"/>
      <c r="F204" s="40">
        <f t="shared" si="11"/>
        <v>0</v>
      </c>
      <c r="G204" s="40">
        <f>0</f>
        <v>0</v>
      </c>
    </row>
    <row r="205" spans="1:7" ht="15" hidden="1" customHeight="1" outlineLevel="1" x14ac:dyDescent="0.35">
      <c r="A205" s="79" t="s">
        <v>698</v>
      </c>
      <c r="B205" s="60" t="s">
        <v>177</v>
      </c>
      <c r="C205" s="91"/>
      <c r="F205" s="40">
        <f t="shared" si="11"/>
        <v>0</v>
      </c>
      <c r="G205" s="40">
        <f>0</f>
        <v>0</v>
      </c>
    </row>
    <row r="206" spans="1:7" ht="15" hidden="1" customHeight="1" outlineLevel="1" x14ac:dyDescent="0.35">
      <c r="A206" s="79" t="s">
        <v>699</v>
      </c>
      <c r="B206" s="60" t="s">
        <v>178</v>
      </c>
      <c r="C206" s="91"/>
      <c r="F206" s="40">
        <f t="shared" si="11"/>
        <v>0</v>
      </c>
      <c r="G206" s="40">
        <f>0</f>
        <v>0</v>
      </c>
    </row>
    <row r="207" spans="1:7" ht="15" hidden="1" customHeight="1" outlineLevel="1" x14ac:dyDescent="0.35">
      <c r="A207" s="79" t="s">
        <v>700</v>
      </c>
      <c r="B207" s="60" t="s">
        <v>179</v>
      </c>
      <c r="C207" s="91"/>
      <c r="F207" s="40">
        <f t="shared" si="11"/>
        <v>0</v>
      </c>
      <c r="G207" s="40">
        <f>0</f>
        <v>0</v>
      </c>
    </row>
    <row r="208" spans="1:7" ht="15" hidden="1" customHeight="1" outlineLevel="1" x14ac:dyDescent="0.35">
      <c r="A208" s="79" t="s">
        <v>701</v>
      </c>
      <c r="B208" s="60" t="s">
        <v>180</v>
      </c>
      <c r="C208" s="91"/>
      <c r="F208" s="40">
        <f t="shared" si="11"/>
        <v>0</v>
      </c>
      <c r="G208" s="40">
        <f>0</f>
        <v>0</v>
      </c>
    </row>
    <row r="209" spans="1:7" ht="15" hidden="1" customHeight="1" outlineLevel="1" x14ac:dyDescent="0.35">
      <c r="A209" s="79" t="s">
        <v>702</v>
      </c>
      <c r="B209" s="60"/>
      <c r="C209" s="91"/>
      <c r="F209" s="40"/>
      <c r="G209" s="40"/>
    </row>
    <row r="210" spans="1:7" ht="15" hidden="1" customHeight="1" outlineLevel="1" x14ac:dyDescent="0.35">
      <c r="A210" s="79" t="s">
        <v>703</v>
      </c>
      <c r="B210" s="60"/>
      <c r="C210" s="91"/>
      <c r="F210" s="40"/>
      <c r="G210" s="40"/>
    </row>
    <row r="211" spans="1:7" ht="15" hidden="1" customHeight="1" outlineLevel="1" x14ac:dyDescent="0.35">
      <c r="A211" s="79" t="s">
        <v>704</v>
      </c>
      <c r="B211" s="60"/>
      <c r="C211" s="91"/>
      <c r="F211" s="40"/>
      <c r="G211" s="40"/>
    </row>
    <row r="212" spans="1:7" ht="15" customHeight="1" collapsed="1" x14ac:dyDescent="0.35">
      <c r="A212" s="51"/>
      <c r="B212" s="53" t="s">
        <v>819</v>
      </c>
      <c r="C212" s="51" t="s">
        <v>142</v>
      </c>
      <c r="D212" s="51"/>
      <c r="E212" s="39"/>
      <c r="F212" s="51"/>
      <c r="G212" s="51"/>
    </row>
    <row r="213" spans="1:7" ht="15" customHeight="1" x14ac:dyDescent="0.35">
      <c r="A213" s="79" t="s">
        <v>705</v>
      </c>
      <c r="B213" s="79" t="s">
        <v>12</v>
      </c>
      <c r="C213" s="40">
        <v>1</v>
      </c>
      <c r="E213" s="50"/>
      <c r="F213" s="50"/>
      <c r="G213" s="50"/>
    </row>
    <row r="214" spans="1:7" ht="15" customHeight="1" x14ac:dyDescent="0.35">
      <c r="A214" s="79" t="s">
        <v>706</v>
      </c>
      <c r="B214" s="79" t="s">
        <v>138</v>
      </c>
      <c r="C214" s="40">
        <v>0</v>
      </c>
      <c r="E214" s="50"/>
      <c r="F214" s="50"/>
    </row>
    <row r="215" spans="1:7" ht="15" customHeight="1" x14ac:dyDescent="0.35">
      <c r="A215" s="79" t="s">
        <v>707</v>
      </c>
      <c r="B215" s="79" t="s">
        <v>867</v>
      </c>
      <c r="C215" s="40">
        <v>0</v>
      </c>
      <c r="E215" s="50"/>
      <c r="F215" s="50"/>
    </row>
    <row r="216" spans="1:7" ht="15" customHeight="1" x14ac:dyDescent="0.35">
      <c r="A216" s="79" t="s">
        <v>708</v>
      </c>
      <c r="B216" s="79" t="s">
        <v>2</v>
      </c>
      <c r="C216" s="40">
        <v>0</v>
      </c>
      <c r="E216" s="50"/>
      <c r="F216" s="50"/>
    </row>
    <row r="217" spans="1:7" ht="15" hidden="1" customHeight="1" outlineLevel="1" x14ac:dyDescent="0.35">
      <c r="A217" s="79" t="s">
        <v>709</v>
      </c>
      <c r="B217" s="60" t="s">
        <v>155</v>
      </c>
      <c r="C217" s="40"/>
      <c r="E217" s="50"/>
      <c r="F217" s="50"/>
    </row>
    <row r="218" spans="1:7" ht="15" hidden="1" customHeight="1" outlineLevel="1" x14ac:dyDescent="0.35">
      <c r="A218" s="79" t="s">
        <v>710</v>
      </c>
      <c r="B218" s="60" t="s">
        <v>156</v>
      </c>
      <c r="C218" s="40"/>
      <c r="E218" s="50"/>
      <c r="F218" s="50"/>
    </row>
    <row r="219" spans="1:7" ht="15" hidden="1" customHeight="1" outlineLevel="1" x14ac:dyDescent="0.35">
      <c r="A219" s="79" t="s">
        <v>711</v>
      </c>
      <c r="B219" s="60" t="s">
        <v>205</v>
      </c>
      <c r="C219" s="40"/>
      <c r="E219" s="50"/>
      <c r="F219" s="50"/>
    </row>
    <row r="220" spans="1:7" ht="15" hidden="1" customHeight="1" outlineLevel="1" x14ac:dyDescent="0.35">
      <c r="A220" s="79" t="s">
        <v>712</v>
      </c>
      <c r="B220" s="60" t="s">
        <v>206</v>
      </c>
      <c r="C220" s="40"/>
      <c r="E220" s="50"/>
      <c r="F220" s="50"/>
    </row>
    <row r="221" spans="1:7" ht="15" hidden="1" customHeight="1" outlineLevel="1" x14ac:dyDescent="0.35">
      <c r="A221" s="79" t="s">
        <v>713</v>
      </c>
      <c r="B221" s="60" t="s">
        <v>207</v>
      </c>
      <c r="C221" s="40"/>
      <c r="E221" s="50"/>
      <c r="F221" s="50"/>
    </row>
    <row r="222" spans="1:7" ht="15" hidden="1" customHeight="1" outlineLevel="1" x14ac:dyDescent="0.35">
      <c r="A222" s="79" t="s">
        <v>714</v>
      </c>
      <c r="B222" s="60" t="s">
        <v>153</v>
      </c>
      <c r="C222" s="40"/>
      <c r="E222" s="50"/>
      <c r="F222" s="50"/>
    </row>
    <row r="223" spans="1:7" ht="15" hidden="1" customHeight="1" outlineLevel="1" x14ac:dyDescent="0.35">
      <c r="A223" s="79" t="s">
        <v>715</v>
      </c>
      <c r="B223" s="60" t="s">
        <v>153</v>
      </c>
      <c r="C223" s="40"/>
      <c r="E223" s="50"/>
      <c r="F223" s="50"/>
    </row>
    <row r="224" spans="1:7" ht="15" hidden="1" customHeight="1" outlineLevel="1" x14ac:dyDescent="0.35">
      <c r="A224" s="79" t="s">
        <v>716</v>
      </c>
      <c r="B224" s="60" t="s">
        <v>153</v>
      </c>
      <c r="C224" s="40"/>
      <c r="E224" s="50"/>
      <c r="F224" s="50"/>
    </row>
    <row r="225" spans="1:7" ht="15" hidden="1" customHeight="1" outlineLevel="1" x14ac:dyDescent="0.35">
      <c r="A225" s="79" t="s">
        <v>717</v>
      </c>
      <c r="B225" s="60" t="s">
        <v>153</v>
      </c>
      <c r="C225" s="40"/>
      <c r="E225" s="50"/>
      <c r="F225" s="50"/>
    </row>
    <row r="226" spans="1:7" ht="15" hidden="1" customHeight="1" outlineLevel="1" x14ac:dyDescent="0.35">
      <c r="A226" s="79" t="s">
        <v>718</v>
      </c>
      <c r="B226" s="60" t="s">
        <v>153</v>
      </c>
      <c r="C226" s="40"/>
      <c r="E226" s="50"/>
      <c r="F226" s="50"/>
    </row>
    <row r="227" spans="1:7" ht="15" hidden="1" customHeight="1" outlineLevel="1" x14ac:dyDescent="0.35">
      <c r="A227" s="79" t="s">
        <v>719</v>
      </c>
      <c r="B227" s="60" t="s">
        <v>153</v>
      </c>
      <c r="C227" s="40"/>
      <c r="E227" s="50"/>
      <c r="F227" s="50"/>
    </row>
    <row r="228" spans="1:7" ht="15" customHeight="1" collapsed="1" x14ac:dyDescent="0.35">
      <c r="A228" s="51"/>
      <c r="B228" s="53" t="s">
        <v>820</v>
      </c>
      <c r="C228" s="51" t="s">
        <v>142</v>
      </c>
      <c r="D228" s="51"/>
      <c r="E228" s="39"/>
      <c r="F228" s="51"/>
      <c r="G228" s="52"/>
    </row>
    <row r="229" spans="1:7" ht="15" customHeight="1" x14ac:dyDescent="0.35">
      <c r="A229" s="79" t="s">
        <v>720</v>
      </c>
      <c r="B229" s="79" t="s">
        <v>35</v>
      </c>
      <c r="C229" s="40">
        <v>1</v>
      </c>
      <c r="E229" s="45"/>
      <c r="F229" s="45"/>
    </row>
    <row r="230" spans="1:7" ht="15" customHeight="1" x14ac:dyDescent="0.35">
      <c r="A230" s="79" t="s">
        <v>721</v>
      </c>
      <c r="B230" s="79" t="s">
        <v>36</v>
      </c>
      <c r="C230" s="40">
        <v>0</v>
      </c>
      <c r="E230" s="45"/>
      <c r="F230" s="45"/>
    </row>
    <row r="231" spans="1:7" ht="15" customHeight="1" x14ac:dyDescent="0.35">
      <c r="A231" s="79" t="s">
        <v>722</v>
      </c>
      <c r="B231" s="79" t="s">
        <v>2</v>
      </c>
      <c r="C231" s="40">
        <v>0</v>
      </c>
      <c r="E231" s="45"/>
      <c r="F231" s="45"/>
    </row>
    <row r="232" spans="1:7" ht="15" hidden="1" customHeight="1" outlineLevel="1" x14ac:dyDescent="0.35">
      <c r="A232" s="79" t="s">
        <v>723</v>
      </c>
      <c r="C232" s="40"/>
      <c r="E232" s="45"/>
      <c r="F232" s="45"/>
    </row>
    <row r="233" spans="1:7" ht="15" hidden="1" customHeight="1" outlineLevel="1" x14ac:dyDescent="0.35">
      <c r="A233" s="79" t="s">
        <v>724</v>
      </c>
      <c r="C233" s="40"/>
      <c r="E233" s="45"/>
      <c r="F233" s="45"/>
    </row>
    <row r="234" spans="1:7" ht="15" hidden="1" customHeight="1" outlineLevel="1" x14ac:dyDescent="0.35">
      <c r="A234" s="79" t="s">
        <v>725</v>
      </c>
      <c r="C234" s="40"/>
      <c r="E234" s="45"/>
      <c r="F234" s="45"/>
    </row>
    <row r="235" spans="1:7" ht="15" hidden="1" customHeight="1" outlineLevel="1" x14ac:dyDescent="0.35">
      <c r="A235" s="79" t="s">
        <v>726</v>
      </c>
      <c r="C235" s="40"/>
      <c r="E235" s="45"/>
      <c r="F235" s="45"/>
    </row>
    <row r="236" spans="1:7" ht="15" hidden="1" customHeight="1" outlineLevel="1" x14ac:dyDescent="0.35">
      <c r="A236" s="79" t="s">
        <v>727</v>
      </c>
      <c r="C236" s="40"/>
      <c r="E236" s="45"/>
      <c r="F236" s="45"/>
    </row>
    <row r="237" spans="1:7" ht="15" hidden="1" customHeight="1" outlineLevel="1" x14ac:dyDescent="0.35">
      <c r="A237" s="79" t="s">
        <v>728</v>
      </c>
      <c r="C237" s="40"/>
      <c r="E237" s="45"/>
      <c r="F237" s="45"/>
    </row>
    <row r="238" spans="1:7" ht="18.75" customHeight="1" collapsed="1" x14ac:dyDescent="0.35">
      <c r="A238" s="31"/>
      <c r="B238" s="34" t="s">
        <v>228</v>
      </c>
      <c r="C238" s="88"/>
      <c r="D238" s="31"/>
      <c r="E238" s="31"/>
      <c r="F238" s="32"/>
      <c r="G238" s="32"/>
    </row>
    <row r="239" spans="1:7" ht="15" customHeight="1" x14ac:dyDescent="0.35">
      <c r="A239" s="51"/>
      <c r="B239" s="53" t="s">
        <v>821</v>
      </c>
      <c r="C239" s="51" t="s">
        <v>150</v>
      </c>
      <c r="D239" s="51" t="s">
        <v>56</v>
      </c>
      <c r="E239" s="51"/>
      <c r="F239" s="51" t="s">
        <v>143</v>
      </c>
      <c r="G239" s="51" t="s">
        <v>148</v>
      </c>
    </row>
    <row r="240" spans="1:7" ht="30" customHeight="1" x14ac:dyDescent="0.35">
      <c r="A240" s="79" t="s">
        <v>729</v>
      </c>
      <c r="B240" s="79" t="s">
        <v>87</v>
      </c>
      <c r="C240" s="91">
        <v>0</v>
      </c>
      <c r="D240" s="38">
        <v>0</v>
      </c>
      <c r="E240" s="38"/>
      <c r="F240" s="40"/>
      <c r="G240" s="40"/>
    </row>
    <row r="241" spans="1:7" ht="15" customHeight="1" x14ac:dyDescent="0.35">
      <c r="A241" s="38"/>
      <c r="C241" s="91"/>
      <c r="D241" s="38"/>
      <c r="E241" s="38"/>
      <c r="F241" s="40"/>
      <c r="G241" s="40"/>
    </row>
    <row r="242" spans="1:7" ht="15" customHeight="1" x14ac:dyDescent="0.35">
      <c r="B242" s="79" t="s">
        <v>151</v>
      </c>
      <c r="C242" s="91"/>
      <c r="D242" s="38"/>
      <c r="E242" s="38"/>
      <c r="F242" s="40"/>
      <c r="G242" s="40"/>
    </row>
    <row r="243" spans="1:7" ht="15" customHeight="1" x14ac:dyDescent="0.35">
      <c r="A243" s="79" t="s">
        <v>730</v>
      </c>
      <c r="B243" s="75" t="s">
        <v>885</v>
      </c>
      <c r="C243" s="91">
        <v>0</v>
      </c>
      <c r="D243" s="79">
        <v>0</v>
      </c>
      <c r="E243" s="38"/>
      <c r="F243" s="40" t="str">
        <f t="shared" ref="F243:F253" si="12">IF($C$254=0,"",IF(C243="[for completion]","",C243/$C$254))</f>
        <v/>
      </c>
      <c r="G243" s="40" t="str">
        <f t="shared" ref="G243:G253" si="13">IF($D$254=0,"",IF(D243="[for completion]","",D243/$D$254))</f>
        <v/>
      </c>
    </row>
    <row r="244" spans="1:7" ht="15" customHeight="1" x14ac:dyDescent="0.35">
      <c r="A244" s="79" t="s">
        <v>731</v>
      </c>
      <c r="B244" s="75" t="s">
        <v>887</v>
      </c>
      <c r="C244" s="91">
        <v>0</v>
      </c>
      <c r="D244" s="79">
        <v>0</v>
      </c>
      <c r="E244" s="38"/>
      <c r="F244" s="40" t="str">
        <f t="shared" si="12"/>
        <v/>
      </c>
      <c r="G244" s="40" t="str">
        <f t="shared" si="13"/>
        <v/>
      </c>
    </row>
    <row r="245" spans="1:7" ht="15" customHeight="1" x14ac:dyDescent="0.35">
      <c r="A245" s="79" t="s">
        <v>732</v>
      </c>
      <c r="B245" s="75" t="s">
        <v>886</v>
      </c>
      <c r="C245" s="91">
        <v>0</v>
      </c>
      <c r="D245" s="79">
        <v>0</v>
      </c>
      <c r="E245" s="38"/>
      <c r="F245" s="40" t="str">
        <f t="shared" si="12"/>
        <v/>
      </c>
      <c r="G245" s="40" t="str">
        <f t="shared" si="13"/>
        <v/>
      </c>
    </row>
    <row r="246" spans="1:7" ht="15" customHeight="1" x14ac:dyDescent="0.35">
      <c r="A246" s="79" t="s">
        <v>733</v>
      </c>
      <c r="B246" s="75" t="s">
        <v>888</v>
      </c>
      <c r="C246" s="91">
        <v>0</v>
      </c>
      <c r="D246" s="79">
        <v>0</v>
      </c>
      <c r="E246" s="38"/>
      <c r="F246" s="40" t="str">
        <f t="shared" si="12"/>
        <v/>
      </c>
      <c r="G246" s="40" t="str">
        <f t="shared" si="13"/>
        <v/>
      </c>
    </row>
    <row r="247" spans="1:7" ht="15" customHeight="1" x14ac:dyDescent="0.35">
      <c r="A247" s="79" t="s">
        <v>734</v>
      </c>
      <c r="B247" s="75" t="s">
        <v>889</v>
      </c>
      <c r="C247" s="91">
        <v>0</v>
      </c>
      <c r="D247" s="79">
        <v>0</v>
      </c>
      <c r="E247" s="38"/>
      <c r="F247" s="40" t="str">
        <f t="shared" si="12"/>
        <v/>
      </c>
      <c r="G247" s="40" t="str">
        <f t="shared" si="13"/>
        <v/>
      </c>
    </row>
    <row r="248" spans="1:7" ht="15" customHeight="1" x14ac:dyDescent="0.35">
      <c r="A248" s="79" t="s">
        <v>735</v>
      </c>
      <c r="B248" s="75" t="s">
        <v>890</v>
      </c>
      <c r="C248" s="91">
        <v>0</v>
      </c>
      <c r="D248" s="79">
        <v>0</v>
      </c>
      <c r="E248" s="38"/>
      <c r="F248" s="40" t="str">
        <f t="shared" si="12"/>
        <v/>
      </c>
      <c r="G248" s="40" t="str">
        <f t="shared" si="13"/>
        <v/>
      </c>
    </row>
    <row r="249" spans="1:7" ht="15" customHeight="1" x14ac:dyDescent="0.35">
      <c r="A249" s="79" t="s">
        <v>736</v>
      </c>
      <c r="B249" s="75" t="s">
        <v>891</v>
      </c>
      <c r="C249" s="91">
        <v>0</v>
      </c>
      <c r="D249" s="79">
        <v>0</v>
      </c>
      <c r="E249" s="38"/>
      <c r="F249" s="40" t="str">
        <f t="shared" si="12"/>
        <v/>
      </c>
      <c r="G249" s="40" t="str">
        <f t="shared" si="13"/>
        <v/>
      </c>
    </row>
    <row r="250" spans="1:7" ht="15" customHeight="1" x14ac:dyDescent="0.35">
      <c r="A250" s="79" t="s">
        <v>737</v>
      </c>
      <c r="B250" s="75" t="s">
        <v>892</v>
      </c>
      <c r="C250" s="91">
        <v>0</v>
      </c>
      <c r="D250" s="79">
        <v>0</v>
      </c>
      <c r="E250" s="38"/>
      <c r="F250" s="40" t="str">
        <f t="shared" si="12"/>
        <v/>
      </c>
      <c r="G250" s="40" t="str">
        <f t="shared" si="13"/>
        <v/>
      </c>
    </row>
    <row r="251" spans="1:7" ht="15" customHeight="1" x14ac:dyDescent="0.35">
      <c r="A251" s="79" t="s">
        <v>738</v>
      </c>
      <c r="B251" s="75" t="s">
        <v>893</v>
      </c>
      <c r="C251" s="91">
        <v>0</v>
      </c>
      <c r="D251" s="79">
        <v>0</v>
      </c>
      <c r="E251" s="38"/>
      <c r="F251" s="40" t="str">
        <f t="shared" si="12"/>
        <v/>
      </c>
      <c r="G251" s="40" t="str">
        <f t="shared" si="13"/>
        <v/>
      </c>
    </row>
    <row r="252" spans="1:7" ht="15" customHeight="1" x14ac:dyDescent="0.35">
      <c r="A252" s="79" t="s">
        <v>739</v>
      </c>
      <c r="B252" s="75" t="s">
        <v>894</v>
      </c>
      <c r="C252" s="91">
        <v>0</v>
      </c>
      <c r="D252" s="79">
        <v>0</v>
      </c>
      <c r="E252" s="75"/>
      <c r="F252" s="40" t="str">
        <f t="shared" si="12"/>
        <v/>
      </c>
      <c r="G252" s="40" t="str">
        <f t="shared" si="13"/>
        <v/>
      </c>
    </row>
    <row r="253" spans="1:7" ht="15" customHeight="1" x14ac:dyDescent="0.35">
      <c r="A253" s="79" t="s">
        <v>740</v>
      </c>
      <c r="B253" s="75" t="s">
        <v>895</v>
      </c>
      <c r="C253" s="91">
        <v>0</v>
      </c>
      <c r="D253" s="79">
        <v>0</v>
      </c>
      <c r="E253" s="75"/>
      <c r="F253" s="40" t="str">
        <f t="shared" si="12"/>
        <v/>
      </c>
      <c r="G253" s="40" t="str">
        <f t="shared" si="13"/>
        <v/>
      </c>
    </row>
    <row r="254" spans="1:7" ht="15" customHeight="1" x14ac:dyDescent="0.35">
      <c r="A254" s="79" t="s">
        <v>741</v>
      </c>
      <c r="B254" s="49" t="s">
        <v>1</v>
      </c>
      <c r="C254" s="91">
        <f>SUM(C243:C253)</f>
        <v>0</v>
      </c>
      <c r="D254" s="75">
        <f>SUM(D243:D253)</f>
        <v>0</v>
      </c>
      <c r="E254" s="50"/>
      <c r="F254" s="40">
        <f>SUM(F243:F253)</f>
        <v>0</v>
      </c>
      <c r="G254" s="40">
        <f>SUM(G243:G253)</f>
        <v>0</v>
      </c>
    </row>
    <row r="255" spans="1:7" ht="15" customHeight="1" x14ac:dyDescent="0.35">
      <c r="A255" s="51"/>
      <c r="B255" s="53" t="s">
        <v>822</v>
      </c>
      <c r="C255" s="51" t="s">
        <v>150</v>
      </c>
      <c r="D255" s="51" t="s">
        <v>56</v>
      </c>
      <c r="E255" s="51"/>
      <c r="F255" s="51" t="s">
        <v>143</v>
      </c>
      <c r="G255" s="51" t="s">
        <v>148</v>
      </c>
    </row>
    <row r="256" spans="1:7" ht="15" customHeight="1" x14ac:dyDescent="0.35">
      <c r="A256" s="79" t="s">
        <v>742</v>
      </c>
      <c r="B256" s="79" t="s">
        <v>135</v>
      </c>
      <c r="C256" s="97">
        <v>0</v>
      </c>
      <c r="F256" s="40"/>
      <c r="G256" s="40"/>
    </row>
    <row r="257" spans="1:7" ht="15" customHeight="1" x14ac:dyDescent="0.35">
      <c r="C257" s="91"/>
      <c r="F257" s="40"/>
      <c r="G257" s="40"/>
    </row>
    <row r="258" spans="1:7" ht="15" customHeight="1" x14ac:dyDescent="0.35">
      <c r="B258" s="75" t="s">
        <v>245</v>
      </c>
      <c r="C258" s="91"/>
      <c r="F258" s="40"/>
      <c r="G258" s="40"/>
    </row>
    <row r="259" spans="1:7" ht="15" customHeight="1" x14ac:dyDescent="0.35">
      <c r="A259" s="79" t="s">
        <v>743</v>
      </c>
      <c r="B259" s="79" t="s">
        <v>167</v>
      </c>
      <c r="C259" s="91">
        <v>0</v>
      </c>
      <c r="D259" s="79">
        <v>0</v>
      </c>
      <c r="F259" s="40" t="str">
        <f t="shared" ref="F259:F266" si="14">IF($C$267=0,"",IF(C259="[for completion]","",C259/$C$267))</f>
        <v/>
      </c>
      <c r="G259" s="40" t="str">
        <f t="shared" ref="G259:G266" si="15">IF($D$267=0,"",IF(D259="[for completion]","",D259/$D$267))</f>
        <v/>
      </c>
    </row>
    <row r="260" spans="1:7" ht="15" customHeight="1" x14ac:dyDescent="0.35">
      <c r="A260" s="79" t="s">
        <v>744</v>
      </c>
      <c r="B260" s="79" t="s">
        <v>169</v>
      </c>
      <c r="C260" s="91">
        <v>0</v>
      </c>
      <c r="D260" s="79">
        <v>0</v>
      </c>
      <c r="F260" s="40" t="str">
        <f t="shared" si="14"/>
        <v/>
      </c>
      <c r="G260" s="40" t="str">
        <f t="shared" si="15"/>
        <v/>
      </c>
    </row>
    <row r="261" spans="1:7" ht="15" customHeight="1" x14ac:dyDescent="0.35">
      <c r="A261" s="79" t="s">
        <v>745</v>
      </c>
      <c r="B261" s="79" t="s">
        <v>170</v>
      </c>
      <c r="C261" s="91">
        <v>0</v>
      </c>
      <c r="D261" s="79">
        <v>0</v>
      </c>
      <c r="F261" s="40" t="str">
        <f t="shared" si="14"/>
        <v/>
      </c>
      <c r="G261" s="40" t="str">
        <f t="shared" si="15"/>
        <v/>
      </c>
    </row>
    <row r="262" spans="1:7" ht="15" customHeight="1" x14ac:dyDescent="0.35">
      <c r="A262" s="79" t="s">
        <v>746</v>
      </c>
      <c r="B262" s="79" t="s">
        <v>171</v>
      </c>
      <c r="C262" s="91">
        <v>0</v>
      </c>
      <c r="D262" s="79">
        <v>0</v>
      </c>
      <c r="F262" s="40" t="str">
        <f t="shared" si="14"/>
        <v/>
      </c>
      <c r="G262" s="40" t="str">
        <f t="shared" si="15"/>
        <v/>
      </c>
    </row>
    <row r="263" spans="1:7" ht="15" customHeight="1" x14ac:dyDescent="0.35">
      <c r="A263" s="79" t="s">
        <v>747</v>
      </c>
      <c r="B263" s="79" t="s">
        <v>172</v>
      </c>
      <c r="C263" s="91">
        <v>0</v>
      </c>
      <c r="D263" s="79">
        <v>0</v>
      </c>
      <c r="F263" s="40" t="str">
        <f t="shared" si="14"/>
        <v/>
      </c>
      <c r="G263" s="40" t="str">
        <f t="shared" si="15"/>
        <v/>
      </c>
    </row>
    <row r="264" spans="1:7" ht="15" customHeight="1" x14ac:dyDescent="0.35">
      <c r="A264" s="79" t="s">
        <v>748</v>
      </c>
      <c r="B264" s="79" t="s">
        <v>173</v>
      </c>
      <c r="C264" s="91">
        <v>0</v>
      </c>
      <c r="D264" s="79">
        <v>0</v>
      </c>
      <c r="F264" s="40" t="str">
        <f t="shared" si="14"/>
        <v/>
      </c>
      <c r="G264" s="40" t="str">
        <f t="shared" si="15"/>
        <v/>
      </c>
    </row>
    <row r="265" spans="1:7" ht="15" customHeight="1" x14ac:dyDescent="0.35">
      <c r="A265" s="79" t="s">
        <v>749</v>
      </c>
      <c r="B265" s="79" t="s">
        <v>174</v>
      </c>
      <c r="C265" s="91">
        <v>0</v>
      </c>
      <c r="D265" s="79">
        <v>0</v>
      </c>
      <c r="F265" s="40" t="str">
        <f t="shared" si="14"/>
        <v/>
      </c>
      <c r="G265" s="40" t="str">
        <f t="shared" si="15"/>
        <v/>
      </c>
    </row>
    <row r="266" spans="1:7" ht="15" customHeight="1" x14ac:dyDescent="0.35">
      <c r="A266" s="79" t="s">
        <v>750</v>
      </c>
      <c r="B266" s="79" t="s">
        <v>168</v>
      </c>
      <c r="C266" s="91">
        <f>SUM(C268:C273)</f>
        <v>0</v>
      </c>
      <c r="D266" s="79">
        <f>SUM(D268:D273)</f>
        <v>0</v>
      </c>
      <c r="F266" s="40" t="str">
        <f t="shared" si="14"/>
        <v/>
      </c>
      <c r="G266" s="40" t="str">
        <f t="shared" si="15"/>
        <v/>
      </c>
    </row>
    <row r="267" spans="1:7" ht="15" customHeight="1" x14ac:dyDescent="0.35">
      <c r="A267" s="79" t="s">
        <v>751</v>
      </c>
      <c r="B267" s="49" t="s">
        <v>1</v>
      </c>
      <c r="C267" s="91">
        <f>SUM(C259:C266)</f>
        <v>0</v>
      </c>
      <c r="D267" s="79">
        <f>SUM(D259:D266)</f>
        <v>0</v>
      </c>
      <c r="F267" s="40">
        <f>SUM(F259:F266)</f>
        <v>0</v>
      </c>
      <c r="G267" s="40">
        <f>SUM(G259:G266)</f>
        <v>0</v>
      </c>
    </row>
    <row r="268" spans="1:7" ht="15" hidden="1" customHeight="1" outlineLevel="1" x14ac:dyDescent="0.35">
      <c r="A268" s="79" t="s">
        <v>752</v>
      </c>
      <c r="B268" s="60" t="s">
        <v>175</v>
      </c>
      <c r="C268" s="91">
        <v>0</v>
      </c>
      <c r="D268" s="79">
        <v>0</v>
      </c>
      <c r="F268" s="40" t="str">
        <f t="shared" ref="F268:F273" si="16">IF($C$267=0,"",IF(C268="[for completion]","",C268/$C$267))</f>
        <v/>
      </c>
      <c r="G268" s="40" t="str">
        <f t="shared" ref="G268:G273" si="17">IF($D$267=0,"",IF(D268="[for completion]","",D268/$D$267))</f>
        <v/>
      </c>
    </row>
    <row r="269" spans="1:7" ht="15" hidden="1" customHeight="1" outlineLevel="1" x14ac:dyDescent="0.35">
      <c r="A269" s="79" t="s">
        <v>753</v>
      </c>
      <c r="B269" s="60" t="s">
        <v>176</v>
      </c>
      <c r="C269" s="91">
        <v>0</v>
      </c>
      <c r="D269" s="79">
        <v>0</v>
      </c>
      <c r="F269" s="40" t="str">
        <f t="shared" si="16"/>
        <v/>
      </c>
      <c r="G269" s="40" t="str">
        <f t="shared" si="17"/>
        <v/>
      </c>
    </row>
    <row r="270" spans="1:7" ht="15" hidden="1" customHeight="1" outlineLevel="1" x14ac:dyDescent="0.35">
      <c r="A270" s="79" t="s">
        <v>754</v>
      </c>
      <c r="B270" s="60" t="s">
        <v>177</v>
      </c>
      <c r="C270" s="91">
        <v>0</v>
      </c>
      <c r="D270" s="79">
        <v>0</v>
      </c>
      <c r="F270" s="40" t="str">
        <f t="shared" si="16"/>
        <v/>
      </c>
      <c r="G270" s="40" t="str">
        <f t="shared" si="17"/>
        <v/>
      </c>
    </row>
    <row r="271" spans="1:7" ht="15" hidden="1" customHeight="1" outlineLevel="1" x14ac:dyDescent="0.35">
      <c r="A271" s="79" t="s">
        <v>755</v>
      </c>
      <c r="B271" s="60" t="s">
        <v>178</v>
      </c>
      <c r="C271" s="91">
        <v>0</v>
      </c>
      <c r="D271" s="79">
        <v>0</v>
      </c>
      <c r="F271" s="40" t="str">
        <f t="shared" si="16"/>
        <v/>
      </c>
      <c r="G271" s="40" t="str">
        <f t="shared" si="17"/>
        <v/>
      </c>
    </row>
    <row r="272" spans="1:7" ht="15" hidden="1" customHeight="1" outlineLevel="1" x14ac:dyDescent="0.35">
      <c r="A272" s="79" t="s">
        <v>756</v>
      </c>
      <c r="B272" s="60" t="s">
        <v>179</v>
      </c>
      <c r="C272" s="91">
        <v>0</v>
      </c>
      <c r="D272" s="79">
        <v>0</v>
      </c>
      <c r="F272" s="40" t="str">
        <f t="shared" si="16"/>
        <v/>
      </c>
      <c r="G272" s="40" t="str">
        <f t="shared" si="17"/>
        <v/>
      </c>
    </row>
    <row r="273" spans="1:7" ht="15" hidden="1" customHeight="1" outlineLevel="1" x14ac:dyDescent="0.35">
      <c r="A273" s="79" t="s">
        <v>757</v>
      </c>
      <c r="B273" s="60" t="s">
        <v>180</v>
      </c>
      <c r="C273" s="91">
        <v>0</v>
      </c>
      <c r="D273" s="79">
        <v>0</v>
      </c>
      <c r="F273" s="40" t="str">
        <f t="shared" si="16"/>
        <v/>
      </c>
      <c r="G273" s="40" t="str">
        <f t="shared" si="17"/>
        <v/>
      </c>
    </row>
    <row r="274" spans="1:7" ht="15" hidden="1" customHeight="1" outlineLevel="1" x14ac:dyDescent="0.35">
      <c r="A274" s="79" t="s">
        <v>758</v>
      </c>
      <c r="B274" s="60"/>
      <c r="C274" s="91"/>
      <c r="F274" s="40"/>
      <c r="G274" s="40"/>
    </row>
    <row r="275" spans="1:7" ht="15" hidden="1" customHeight="1" outlineLevel="1" x14ac:dyDescent="0.35">
      <c r="A275" s="79" t="s">
        <v>759</v>
      </c>
      <c r="B275" s="60"/>
      <c r="C275" s="91"/>
      <c r="F275" s="40"/>
      <c r="G275" s="40"/>
    </row>
    <row r="276" spans="1:7" ht="15" hidden="1" customHeight="1" outlineLevel="1" x14ac:dyDescent="0.35">
      <c r="A276" s="79" t="s">
        <v>760</v>
      </c>
      <c r="B276" s="60"/>
      <c r="C276" s="91"/>
      <c r="F276" s="40"/>
      <c r="G276" s="40"/>
    </row>
    <row r="277" spans="1:7" ht="15" customHeight="1" collapsed="1" x14ac:dyDescent="0.35">
      <c r="A277" s="51"/>
      <c r="B277" s="53" t="s">
        <v>823</v>
      </c>
      <c r="C277" s="51" t="s">
        <v>150</v>
      </c>
      <c r="D277" s="51" t="s">
        <v>56</v>
      </c>
      <c r="E277" s="51"/>
      <c r="F277" s="51" t="s">
        <v>143</v>
      </c>
      <c r="G277" s="51" t="s">
        <v>148</v>
      </c>
    </row>
    <row r="278" spans="1:7" ht="15" customHeight="1" x14ac:dyDescent="0.35">
      <c r="A278" s="79" t="s">
        <v>761</v>
      </c>
      <c r="B278" s="79" t="s">
        <v>135</v>
      </c>
      <c r="C278" s="91">
        <v>0</v>
      </c>
      <c r="F278" s="40"/>
      <c r="G278" s="40"/>
    </row>
    <row r="279" spans="1:7" ht="15" customHeight="1" x14ac:dyDescent="0.35">
      <c r="C279" s="91"/>
      <c r="F279" s="40"/>
      <c r="G279" s="40"/>
    </row>
    <row r="280" spans="1:7" ht="15" customHeight="1" x14ac:dyDescent="0.35">
      <c r="B280" s="75" t="s">
        <v>245</v>
      </c>
      <c r="C280" s="91"/>
      <c r="F280" s="40"/>
      <c r="G280" s="40"/>
    </row>
    <row r="281" spans="1:7" ht="15" customHeight="1" x14ac:dyDescent="0.35">
      <c r="A281" s="79" t="s">
        <v>762</v>
      </c>
      <c r="B281" s="79" t="s">
        <v>167</v>
      </c>
      <c r="C281" s="91">
        <v>0</v>
      </c>
      <c r="D281" s="91">
        <v>0</v>
      </c>
      <c r="F281" s="40" t="str">
        <f t="shared" ref="F281:F288" si="18">IF($C$289=0,"",IF(C281="[Mark as ND1 if not relevant]","",C281/$C$289))</f>
        <v/>
      </c>
      <c r="G281" s="40" t="str">
        <f t="shared" ref="G281:G288" si="19">IF($D$289=0,"",IF(D281="[Mark as ND1 if not relevant]","",D281/$D$289))</f>
        <v/>
      </c>
    </row>
    <row r="282" spans="1:7" ht="15" customHeight="1" x14ac:dyDescent="0.35">
      <c r="A282" s="79" t="s">
        <v>763</v>
      </c>
      <c r="B282" s="79" t="s">
        <v>169</v>
      </c>
      <c r="C282" s="91">
        <v>0</v>
      </c>
      <c r="D282" s="91">
        <v>0</v>
      </c>
      <c r="F282" s="40" t="str">
        <f t="shared" si="18"/>
        <v/>
      </c>
      <c r="G282" s="40" t="str">
        <f t="shared" si="19"/>
        <v/>
      </c>
    </row>
    <row r="283" spans="1:7" ht="15" customHeight="1" x14ac:dyDescent="0.35">
      <c r="A283" s="79" t="s">
        <v>764</v>
      </c>
      <c r="B283" s="79" t="s">
        <v>170</v>
      </c>
      <c r="C283" s="91">
        <v>0</v>
      </c>
      <c r="D283" s="91">
        <v>0</v>
      </c>
      <c r="F283" s="40" t="str">
        <f t="shared" si="18"/>
        <v/>
      </c>
      <c r="G283" s="40" t="str">
        <f t="shared" si="19"/>
        <v/>
      </c>
    </row>
    <row r="284" spans="1:7" ht="15" customHeight="1" x14ac:dyDescent="0.35">
      <c r="A284" s="79" t="s">
        <v>765</v>
      </c>
      <c r="B284" s="79" t="s">
        <v>171</v>
      </c>
      <c r="C284" s="91">
        <v>0</v>
      </c>
      <c r="D284" s="91">
        <v>0</v>
      </c>
      <c r="F284" s="40" t="str">
        <f t="shared" si="18"/>
        <v/>
      </c>
      <c r="G284" s="40" t="str">
        <f t="shared" si="19"/>
        <v/>
      </c>
    </row>
    <row r="285" spans="1:7" ht="15" customHeight="1" x14ac:dyDescent="0.35">
      <c r="A285" s="79" t="s">
        <v>766</v>
      </c>
      <c r="B285" s="79" t="s">
        <v>172</v>
      </c>
      <c r="C285" s="91">
        <v>0</v>
      </c>
      <c r="D285" s="91">
        <v>0</v>
      </c>
      <c r="F285" s="40" t="str">
        <f t="shared" si="18"/>
        <v/>
      </c>
      <c r="G285" s="40" t="str">
        <f t="shared" si="19"/>
        <v/>
      </c>
    </row>
    <row r="286" spans="1:7" ht="15" customHeight="1" x14ac:dyDescent="0.35">
      <c r="A286" s="79" t="s">
        <v>767</v>
      </c>
      <c r="B286" s="79" t="s">
        <v>173</v>
      </c>
      <c r="C286" s="91">
        <v>0</v>
      </c>
      <c r="D286" s="91">
        <v>0</v>
      </c>
      <c r="F286" s="40" t="str">
        <f t="shared" si="18"/>
        <v/>
      </c>
      <c r="G286" s="40" t="str">
        <f t="shared" si="19"/>
        <v/>
      </c>
    </row>
    <row r="287" spans="1:7" ht="15" customHeight="1" x14ac:dyDescent="0.35">
      <c r="A287" s="79" t="s">
        <v>768</v>
      </c>
      <c r="B287" s="79" t="s">
        <v>174</v>
      </c>
      <c r="C287" s="91">
        <v>0</v>
      </c>
      <c r="D287" s="91">
        <v>0</v>
      </c>
      <c r="F287" s="40" t="str">
        <f t="shared" si="18"/>
        <v/>
      </c>
      <c r="G287" s="40" t="str">
        <f t="shared" si="19"/>
        <v/>
      </c>
    </row>
    <row r="288" spans="1:7" ht="15" customHeight="1" x14ac:dyDescent="0.35">
      <c r="A288" s="79" t="s">
        <v>769</v>
      </c>
      <c r="B288" s="79" t="s">
        <v>168</v>
      </c>
      <c r="C288" s="91">
        <v>0</v>
      </c>
      <c r="D288" s="91">
        <v>0</v>
      </c>
      <c r="F288" s="40" t="str">
        <f t="shared" si="18"/>
        <v/>
      </c>
      <c r="G288" s="40" t="str">
        <f t="shared" si="19"/>
        <v/>
      </c>
    </row>
    <row r="289" spans="1:7" ht="15" customHeight="1" x14ac:dyDescent="0.35">
      <c r="A289" s="79" t="s">
        <v>770</v>
      </c>
      <c r="B289" s="49" t="s">
        <v>1</v>
      </c>
      <c r="C289" s="91">
        <f>SUM(C281:C288)</f>
        <v>0</v>
      </c>
      <c r="D289" s="79">
        <f>SUM(D281:D288)</f>
        <v>0</v>
      </c>
      <c r="F289" s="40">
        <f>SUM(F281:F288)</f>
        <v>0</v>
      </c>
      <c r="G289" s="40">
        <f>SUM(G281:G288)</f>
        <v>0</v>
      </c>
    </row>
    <row r="290" spans="1:7" ht="15" hidden="1" customHeight="1" outlineLevel="1" x14ac:dyDescent="0.35">
      <c r="A290" s="79" t="s">
        <v>771</v>
      </c>
      <c r="B290" s="60" t="s">
        <v>175</v>
      </c>
      <c r="C290" s="91"/>
      <c r="F290" s="40" t="str">
        <f t="shared" ref="F290:F295" si="20">IF($C$289=0,"",IF(C290="[for completion]","",C290/$C$289))</f>
        <v/>
      </c>
      <c r="G290" s="40">
        <f>0</f>
        <v>0</v>
      </c>
    </row>
    <row r="291" spans="1:7" ht="15" hidden="1" customHeight="1" outlineLevel="1" x14ac:dyDescent="0.35">
      <c r="A291" s="79" t="s">
        <v>772</v>
      </c>
      <c r="B291" s="60" t="s">
        <v>176</v>
      </c>
      <c r="C291" s="91"/>
      <c r="F291" s="40" t="str">
        <f t="shared" si="20"/>
        <v/>
      </c>
      <c r="G291" s="40">
        <f>0</f>
        <v>0</v>
      </c>
    </row>
    <row r="292" spans="1:7" ht="15" hidden="1" customHeight="1" outlineLevel="1" x14ac:dyDescent="0.35">
      <c r="A292" s="79" t="s">
        <v>773</v>
      </c>
      <c r="B292" s="60" t="s">
        <v>177</v>
      </c>
      <c r="C292" s="91"/>
      <c r="F292" s="40" t="str">
        <f t="shared" si="20"/>
        <v/>
      </c>
      <c r="G292" s="40">
        <f>0</f>
        <v>0</v>
      </c>
    </row>
    <row r="293" spans="1:7" ht="15" hidden="1" customHeight="1" outlineLevel="1" x14ac:dyDescent="0.35">
      <c r="A293" s="79" t="s">
        <v>774</v>
      </c>
      <c r="B293" s="60" t="s">
        <v>178</v>
      </c>
      <c r="C293" s="91"/>
      <c r="F293" s="40" t="str">
        <f t="shared" si="20"/>
        <v/>
      </c>
      <c r="G293" s="40">
        <f>0</f>
        <v>0</v>
      </c>
    </row>
    <row r="294" spans="1:7" ht="15" hidden="1" customHeight="1" outlineLevel="1" x14ac:dyDescent="0.35">
      <c r="A294" s="79" t="s">
        <v>775</v>
      </c>
      <c r="B294" s="60" t="s">
        <v>179</v>
      </c>
      <c r="C294" s="91"/>
      <c r="F294" s="40" t="str">
        <f t="shared" si="20"/>
        <v/>
      </c>
      <c r="G294" s="40">
        <f>0</f>
        <v>0</v>
      </c>
    </row>
    <row r="295" spans="1:7" ht="15" hidden="1" customHeight="1" outlineLevel="1" x14ac:dyDescent="0.35">
      <c r="A295" s="79" t="s">
        <v>776</v>
      </c>
      <c r="B295" s="60" t="s">
        <v>180</v>
      </c>
      <c r="C295" s="91"/>
      <c r="F295" s="40" t="str">
        <f t="shared" si="20"/>
        <v/>
      </c>
      <c r="G295" s="40">
        <f>0</f>
        <v>0</v>
      </c>
    </row>
    <row r="296" spans="1:7" ht="15" hidden="1" customHeight="1" outlineLevel="1" x14ac:dyDescent="0.35">
      <c r="A296" s="79" t="s">
        <v>777</v>
      </c>
      <c r="B296" s="60"/>
      <c r="C296" s="91"/>
      <c r="F296" s="40"/>
      <c r="G296" s="40"/>
    </row>
    <row r="297" spans="1:7" ht="15" hidden="1" customHeight="1" outlineLevel="1" x14ac:dyDescent="0.35">
      <c r="A297" s="79" t="s">
        <v>778</v>
      </c>
      <c r="B297" s="60"/>
      <c r="C297" s="91"/>
      <c r="F297" s="40"/>
      <c r="G297" s="40"/>
    </row>
    <row r="298" spans="1:7" ht="15" hidden="1" customHeight="1" outlineLevel="1" x14ac:dyDescent="0.35">
      <c r="A298" s="79" t="s">
        <v>779</v>
      </c>
      <c r="B298" s="60"/>
      <c r="C298" s="91"/>
      <c r="F298" s="40"/>
      <c r="G298" s="40"/>
    </row>
    <row r="299" spans="1:7" ht="15" customHeight="1" collapsed="1" x14ac:dyDescent="0.35">
      <c r="A299" s="51"/>
      <c r="B299" s="53" t="s">
        <v>824</v>
      </c>
      <c r="C299" s="51" t="s">
        <v>136</v>
      </c>
      <c r="D299" s="51"/>
      <c r="E299" s="51"/>
      <c r="F299" s="51"/>
      <c r="G299" s="52"/>
    </row>
    <row r="300" spans="1:7" ht="15" customHeight="1" x14ac:dyDescent="0.35">
      <c r="A300" s="79" t="s">
        <v>780</v>
      </c>
      <c r="B300" s="75" t="s">
        <v>28</v>
      </c>
      <c r="C300" s="40" t="s">
        <v>53</v>
      </c>
      <c r="G300" s="79"/>
    </row>
    <row r="301" spans="1:7" ht="15" customHeight="1" x14ac:dyDescent="0.35">
      <c r="A301" s="79" t="s">
        <v>781</v>
      </c>
      <c r="B301" s="75" t="s">
        <v>29</v>
      </c>
      <c r="C301" s="40" t="s">
        <v>53</v>
      </c>
      <c r="G301" s="79"/>
    </row>
    <row r="302" spans="1:7" ht="15" customHeight="1" x14ac:dyDescent="0.35">
      <c r="A302" s="79" t="s">
        <v>782</v>
      </c>
      <c r="B302" s="75" t="s">
        <v>137</v>
      </c>
      <c r="C302" s="40" t="s">
        <v>53</v>
      </c>
      <c r="G302" s="79"/>
    </row>
    <row r="303" spans="1:7" ht="15" customHeight="1" x14ac:dyDescent="0.35">
      <c r="A303" s="79" t="s">
        <v>783</v>
      </c>
      <c r="B303" s="75" t="s">
        <v>30</v>
      </c>
      <c r="C303" s="40" t="s">
        <v>53</v>
      </c>
      <c r="G303" s="79"/>
    </row>
    <row r="304" spans="1:7" ht="15" customHeight="1" x14ac:dyDescent="0.35">
      <c r="A304" s="79" t="s">
        <v>784</v>
      </c>
      <c r="B304" s="75" t="s">
        <v>74</v>
      </c>
      <c r="C304" s="40" t="s">
        <v>53</v>
      </c>
      <c r="G304" s="79"/>
    </row>
    <row r="305" spans="1:7" ht="15" customHeight="1" x14ac:dyDescent="0.35">
      <c r="A305" s="79" t="s">
        <v>785</v>
      </c>
      <c r="B305" s="75" t="s">
        <v>126</v>
      </c>
      <c r="C305" s="40" t="s">
        <v>53</v>
      </c>
      <c r="G305" s="79"/>
    </row>
    <row r="306" spans="1:7" ht="15" customHeight="1" x14ac:dyDescent="0.35">
      <c r="A306" s="79" t="s">
        <v>786</v>
      </c>
      <c r="B306" s="75" t="s">
        <v>208</v>
      </c>
      <c r="C306" s="40" t="s">
        <v>53</v>
      </c>
      <c r="G306" s="79"/>
    </row>
    <row r="307" spans="1:7" ht="15" customHeight="1" x14ac:dyDescent="0.35">
      <c r="A307" s="79" t="s">
        <v>787</v>
      </c>
      <c r="B307" s="75" t="s">
        <v>31</v>
      </c>
      <c r="C307" s="40" t="s">
        <v>53</v>
      </c>
      <c r="G307" s="79"/>
    </row>
    <row r="308" spans="1:7" ht="15" customHeight="1" x14ac:dyDescent="0.35">
      <c r="A308" s="79" t="s">
        <v>788</v>
      </c>
      <c r="B308" s="75" t="s">
        <v>209</v>
      </c>
      <c r="C308" s="40" t="s">
        <v>53</v>
      </c>
      <c r="G308" s="79"/>
    </row>
    <row r="309" spans="1:7" ht="15" customHeight="1" x14ac:dyDescent="0.35">
      <c r="A309" s="79" t="s">
        <v>789</v>
      </c>
      <c r="B309" s="75" t="s">
        <v>2</v>
      </c>
      <c r="C309" s="40" t="s">
        <v>53</v>
      </c>
      <c r="G309" s="79"/>
    </row>
    <row r="310" spans="1:7" ht="15" hidden="1" customHeight="1" outlineLevel="1" x14ac:dyDescent="0.35">
      <c r="A310" s="79" t="s">
        <v>790</v>
      </c>
      <c r="B310" s="60" t="s">
        <v>158</v>
      </c>
      <c r="C310" s="40"/>
      <c r="G310" s="79"/>
    </row>
    <row r="311" spans="1:7" ht="15" hidden="1" customHeight="1" outlineLevel="1" x14ac:dyDescent="0.35">
      <c r="A311" s="79" t="s">
        <v>791</v>
      </c>
      <c r="B311" s="60" t="s">
        <v>153</v>
      </c>
      <c r="C311" s="40"/>
      <c r="G311" s="79"/>
    </row>
    <row r="312" spans="1:7" ht="15" hidden="1" customHeight="1" outlineLevel="1" x14ac:dyDescent="0.35">
      <c r="A312" s="79" t="s">
        <v>792</v>
      </c>
      <c r="B312" s="60" t="s">
        <v>153</v>
      </c>
      <c r="C312" s="40"/>
      <c r="G312" s="79"/>
    </row>
    <row r="313" spans="1:7" ht="15" hidden="1" customHeight="1" outlineLevel="1" x14ac:dyDescent="0.35">
      <c r="A313" s="79" t="s">
        <v>793</v>
      </c>
      <c r="B313" s="60" t="s">
        <v>153</v>
      </c>
      <c r="C313" s="40"/>
      <c r="G313" s="79"/>
    </row>
    <row r="314" spans="1:7" ht="15" hidden="1" customHeight="1" outlineLevel="1" x14ac:dyDescent="0.35">
      <c r="A314" s="79" t="s">
        <v>794</v>
      </c>
      <c r="B314" s="60" t="s">
        <v>153</v>
      </c>
      <c r="C314" s="40"/>
      <c r="G314" s="79"/>
    </row>
    <row r="315" spans="1:7" ht="15" hidden="1" customHeight="1" outlineLevel="1" x14ac:dyDescent="0.35">
      <c r="A315" s="79" t="s">
        <v>795</v>
      </c>
      <c r="B315" s="60" t="s">
        <v>153</v>
      </c>
      <c r="C315" s="40"/>
      <c r="G315" s="79"/>
    </row>
    <row r="316" spans="1:7" ht="15" hidden="1" customHeight="1" outlineLevel="1" x14ac:dyDescent="0.35">
      <c r="A316" s="79" t="s">
        <v>796</v>
      </c>
      <c r="B316" s="60" t="s">
        <v>153</v>
      </c>
      <c r="C316" s="40"/>
      <c r="G316" s="79"/>
    </row>
    <row r="317" spans="1:7" ht="15" hidden="1" customHeight="1" outlineLevel="1" x14ac:dyDescent="0.35">
      <c r="A317" s="79" t="s">
        <v>797</v>
      </c>
      <c r="B317" s="60" t="s">
        <v>153</v>
      </c>
      <c r="C317" s="40"/>
      <c r="G317" s="79"/>
    </row>
    <row r="318" spans="1:7" ht="15" hidden="1" customHeight="1" outlineLevel="1" x14ac:dyDescent="0.35">
      <c r="A318" s="79" t="s">
        <v>798</v>
      </c>
      <c r="B318" s="60" t="s">
        <v>153</v>
      </c>
      <c r="C318" s="40"/>
      <c r="G318" s="79"/>
    </row>
    <row r="319" spans="1:7" ht="15" hidden="1" customHeight="1" outlineLevel="1" x14ac:dyDescent="0.35">
      <c r="A319" s="79" t="s">
        <v>799</v>
      </c>
      <c r="B319" s="60" t="s">
        <v>153</v>
      </c>
      <c r="C319" s="40"/>
      <c r="G319" s="79"/>
    </row>
    <row r="320" spans="1:7" ht="15" hidden="1" customHeight="1" outlineLevel="1" x14ac:dyDescent="0.35">
      <c r="A320" s="79" t="s">
        <v>800</v>
      </c>
      <c r="B320" s="60" t="s">
        <v>153</v>
      </c>
      <c r="C320" s="40"/>
      <c r="G320" s="79"/>
    </row>
    <row r="321" spans="1:3" ht="15" hidden="1" customHeight="1" outlineLevel="1" x14ac:dyDescent="0.35">
      <c r="A321" s="79" t="s">
        <v>801</v>
      </c>
      <c r="B321" s="60" t="s">
        <v>153</v>
      </c>
      <c r="C321" s="40"/>
    </row>
    <row r="322" spans="1:3" ht="15" hidden="1" customHeight="1" outlineLevel="1" x14ac:dyDescent="0.35">
      <c r="A322" s="79" t="s">
        <v>802</v>
      </c>
      <c r="B322" s="60" t="s">
        <v>153</v>
      </c>
      <c r="C322" s="40"/>
    </row>
    <row r="323" spans="1:3" ht="15" hidden="1" customHeight="1" outlineLevel="1" x14ac:dyDescent="0.35">
      <c r="A323" s="79" t="s">
        <v>803</v>
      </c>
      <c r="B323" s="60" t="s">
        <v>153</v>
      </c>
      <c r="C323" s="40"/>
    </row>
    <row r="324" spans="1:3" ht="15" hidden="1" customHeight="1" outlineLevel="1" x14ac:dyDescent="0.35">
      <c r="A324" s="79" t="s">
        <v>804</v>
      </c>
      <c r="B324" s="60" t="s">
        <v>153</v>
      </c>
      <c r="C324" s="40"/>
    </row>
    <row r="325" spans="1:3" ht="15" hidden="1" customHeight="1" outlineLevel="1" x14ac:dyDescent="0.35">
      <c r="A325" s="79" t="s">
        <v>805</v>
      </c>
      <c r="B325" s="60" t="s">
        <v>153</v>
      </c>
      <c r="C325" s="40"/>
    </row>
    <row r="326" spans="1:3" ht="15" hidden="1" customHeight="1" outlineLevel="1" x14ac:dyDescent="0.35">
      <c r="A326" s="79" t="s">
        <v>806</v>
      </c>
      <c r="B326" s="60" t="s">
        <v>153</v>
      </c>
      <c r="C326" s="40"/>
    </row>
    <row r="327" spans="1:3" collapsed="1" x14ac:dyDescent="0.35"/>
  </sheetData>
  <sortState ref="B65:B73">
    <sortCondition ref="B65"/>
  </sortState>
  <hyperlinks>
    <hyperlink ref="B6" location="'B1. HTT Mortgage Assets'!B10" display="7. Mortgage Assets"/>
    <hyperlink ref="B7" location="'B1. HTT Mortgage Assets'!B166" display="7.A Residential Cover Pool"/>
    <hyperlink ref="B8" location="'B1. HTT Mortgage Assets'!B266" display="7.B Commercial Cover Pool"/>
    <hyperlink ref="B115" location="'2. Harmonised Glossary'!A9" display="Breakdown by Interest Rate"/>
    <hyperlink ref="B145" location="'2. Harmonised Glossary'!A14" display="Non-Performing Loans (NPLs)"/>
    <hyperlink ref="B11" location="'2. Harmonised Glossary'!A12" display="Property Type Information"/>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Property Type Information"/>
    <hyperlink ref="B115" location="'2. Harmonised Glossary'!A9" display="Breakdown by Interest Rate"/>
    <hyperlink ref="B145" location="'2. Harmonised Glossary'!A14" display="Non-Performing Loans (NPLs)"/>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M383"/>
  <sheetViews>
    <sheetView topLeftCell="B7" zoomScale="70" zoomScaleNormal="70" workbookViewId="0">
      <selection activeCell="B17" sqref="B17"/>
    </sheetView>
  </sheetViews>
  <sheetFormatPr defaultColWidth="11.453125" defaultRowHeight="14.5" outlineLevelRow="1" x14ac:dyDescent="0.35"/>
  <cols>
    <col min="1" max="1" width="16.26953125" style="74" customWidth="1" collapsed="1"/>
    <col min="2" max="2" width="89.81640625" style="79" bestFit="1" customWidth="1" collapsed="1"/>
    <col min="3" max="3" width="134.7265625" style="76" customWidth="1" collapsed="1"/>
    <col min="4" max="13" width="11.453125" style="76" collapsed="1"/>
    <col min="14" max="16384" width="11.453125" style="74"/>
  </cols>
  <sheetData>
    <row r="1" spans="1:3" ht="31" x14ac:dyDescent="0.35">
      <c r="A1" s="14" t="s">
        <v>254</v>
      </c>
      <c r="B1" s="14"/>
      <c r="C1" s="45"/>
    </row>
    <row r="2" spans="1:3" x14ac:dyDescent="0.35">
      <c r="B2" s="45"/>
      <c r="C2" s="45"/>
    </row>
    <row r="3" spans="1:3" x14ac:dyDescent="0.35">
      <c r="A3" s="69" t="s">
        <v>63</v>
      </c>
      <c r="B3" s="35"/>
      <c r="C3" s="45"/>
    </row>
    <row r="4" spans="1:3" x14ac:dyDescent="0.35">
      <c r="C4" s="45"/>
    </row>
    <row r="5" spans="1:3" ht="18.5" x14ac:dyDescent="0.35">
      <c r="A5" s="13" t="s">
        <v>224</v>
      </c>
      <c r="B5" s="13" t="s">
        <v>854</v>
      </c>
      <c r="C5" s="12" t="s">
        <v>61</v>
      </c>
    </row>
    <row r="6" spans="1:3" x14ac:dyDescent="0.35">
      <c r="A6" s="78" t="s">
        <v>825</v>
      </c>
      <c r="B6" s="38" t="s">
        <v>240</v>
      </c>
      <c r="C6" s="79"/>
    </row>
    <row r="7" spans="1:3" x14ac:dyDescent="0.35">
      <c r="A7" s="78" t="s">
        <v>826</v>
      </c>
      <c r="B7" s="38" t="s">
        <v>241</v>
      </c>
      <c r="C7" s="79"/>
    </row>
    <row r="8" spans="1:3" x14ac:dyDescent="0.35">
      <c r="A8" s="78" t="s">
        <v>827</v>
      </c>
      <c r="B8" s="38" t="s">
        <v>242</v>
      </c>
      <c r="C8" s="79"/>
    </row>
    <row r="9" spans="1:3" x14ac:dyDescent="0.35">
      <c r="A9" s="78" t="s">
        <v>828</v>
      </c>
      <c r="B9" s="38" t="s">
        <v>62</v>
      </c>
      <c r="C9" s="79"/>
    </row>
    <row r="10" spans="1:3" ht="44.25" customHeight="1" x14ac:dyDescent="0.35">
      <c r="A10" s="78" t="s">
        <v>829</v>
      </c>
      <c r="B10" s="38" t="s">
        <v>250</v>
      </c>
      <c r="C10" s="79"/>
    </row>
    <row r="11" spans="1:3" ht="54.75" customHeight="1" x14ac:dyDescent="0.35">
      <c r="A11" s="78" t="s">
        <v>830</v>
      </c>
      <c r="B11" s="38" t="s">
        <v>251</v>
      </c>
      <c r="C11" s="79"/>
    </row>
    <row r="12" spans="1:3" x14ac:dyDescent="0.35">
      <c r="A12" s="78" t="s">
        <v>831</v>
      </c>
      <c r="B12" s="38" t="s">
        <v>244</v>
      </c>
      <c r="C12" s="79"/>
    </row>
    <row r="13" spans="1:3" x14ac:dyDescent="0.35">
      <c r="A13" s="78" t="s">
        <v>832</v>
      </c>
      <c r="B13" s="38" t="s">
        <v>259</v>
      </c>
      <c r="C13" s="79"/>
    </row>
    <row r="14" spans="1:3" ht="29" x14ac:dyDescent="0.35">
      <c r="A14" s="78" t="s">
        <v>833</v>
      </c>
      <c r="B14" s="38" t="s">
        <v>260</v>
      </c>
      <c r="C14" s="79"/>
    </row>
    <row r="15" spans="1:3" x14ac:dyDescent="0.35">
      <c r="A15" s="78" t="s">
        <v>834</v>
      </c>
      <c r="B15" s="38" t="s">
        <v>243</v>
      </c>
      <c r="C15" s="79"/>
    </row>
    <row r="16" spans="1:3" ht="29" x14ac:dyDescent="0.35">
      <c r="A16" s="78" t="s">
        <v>835</v>
      </c>
      <c r="B16" s="8" t="s">
        <v>261</v>
      </c>
      <c r="C16" s="79"/>
    </row>
    <row r="17" spans="1:3" ht="30" customHeight="1" x14ac:dyDescent="0.35">
      <c r="A17" s="78" t="s">
        <v>836</v>
      </c>
      <c r="B17" s="8" t="s">
        <v>152</v>
      </c>
      <c r="C17" s="79"/>
    </row>
    <row r="18" spans="1:3" x14ac:dyDescent="0.35">
      <c r="A18" s="78" t="s">
        <v>837</v>
      </c>
      <c r="B18" s="8" t="s">
        <v>149</v>
      </c>
      <c r="C18" s="79"/>
    </row>
    <row r="19" spans="1:3" outlineLevel="1" x14ac:dyDescent="0.35">
      <c r="A19" s="78" t="s">
        <v>838</v>
      </c>
      <c r="B19" s="8" t="s">
        <v>857</v>
      </c>
      <c r="C19" s="79"/>
    </row>
    <row r="20" spans="1:3" outlineLevel="1" x14ac:dyDescent="0.35">
      <c r="A20" s="78" t="s">
        <v>839</v>
      </c>
      <c r="B20" s="77"/>
      <c r="C20" s="79"/>
    </row>
    <row r="21" spans="1:3" outlineLevel="1" x14ac:dyDescent="0.35">
      <c r="A21" s="78" t="s">
        <v>840</v>
      </c>
      <c r="B21" s="77"/>
      <c r="C21" s="79"/>
    </row>
    <row r="22" spans="1:3" outlineLevel="1" x14ac:dyDescent="0.35">
      <c r="A22" s="78" t="s">
        <v>841</v>
      </c>
      <c r="B22" s="77"/>
      <c r="C22" s="79"/>
    </row>
    <row r="23" spans="1:3" outlineLevel="1" x14ac:dyDescent="0.35">
      <c r="A23" s="78" t="s">
        <v>842</v>
      </c>
      <c r="B23" s="77"/>
      <c r="C23" s="79"/>
    </row>
    <row r="24" spans="1:3" ht="18.5" x14ac:dyDescent="0.35">
      <c r="A24" s="13"/>
      <c r="B24" s="13" t="s">
        <v>855</v>
      </c>
      <c r="C24" s="12" t="s">
        <v>161</v>
      </c>
    </row>
    <row r="25" spans="1:3" x14ac:dyDescent="0.35">
      <c r="A25" s="78" t="s">
        <v>843</v>
      </c>
      <c r="B25" s="8" t="s">
        <v>162</v>
      </c>
      <c r="C25" s="79" t="s">
        <v>184</v>
      </c>
    </row>
    <row r="26" spans="1:3" x14ac:dyDescent="0.35">
      <c r="A26" s="78" t="s">
        <v>844</v>
      </c>
      <c r="B26" s="8" t="s">
        <v>163</v>
      </c>
      <c r="C26" s="79" t="s">
        <v>185</v>
      </c>
    </row>
    <row r="27" spans="1:3" x14ac:dyDescent="0.35">
      <c r="A27" s="78" t="s">
        <v>845</v>
      </c>
      <c r="B27" s="8" t="s">
        <v>164</v>
      </c>
      <c r="C27" s="79" t="s">
        <v>186</v>
      </c>
    </row>
    <row r="28" spans="1:3" outlineLevel="1" x14ac:dyDescent="0.35">
      <c r="A28" s="78" t="s">
        <v>843</v>
      </c>
      <c r="B28" s="75"/>
      <c r="C28" s="79"/>
    </row>
    <row r="29" spans="1:3" outlineLevel="1" x14ac:dyDescent="0.35">
      <c r="A29" s="78" t="s">
        <v>846</v>
      </c>
      <c r="B29" s="75"/>
      <c r="C29" s="79"/>
    </row>
    <row r="30" spans="1:3" outlineLevel="1" x14ac:dyDescent="0.35">
      <c r="A30" s="78" t="s">
        <v>847</v>
      </c>
      <c r="B30" s="8"/>
      <c r="C30" s="79"/>
    </row>
    <row r="31" spans="1:3" ht="18.5" x14ac:dyDescent="0.35">
      <c r="A31" s="13"/>
      <c r="B31" s="13" t="s">
        <v>856</v>
      </c>
      <c r="C31" s="12" t="s">
        <v>61</v>
      </c>
    </row>
    <row r="32" spans="1:3" x14ac:dyDescent="0.35">
      <c r="A32" s="78" t="s">
        <v>848</v>
      </c>
      <c r="B32" s="38" t="s">
        <v>64</v>
      </c>
      <c r="C32" s="79"/>
    </row>
    <row r="33" spans="1:2" x14ac:dyDescent="0.35">
      <c r="A33" s="78" t="s">
        <v>849</v>
      </c>
      <c r="B33" s="75"/>
    </row>
    <row r="34" spans="1:2" x14ac:dyDescent="0.35">
      <c r="A34" s="78" t="s">
        <v>850</v>
      </c>
      <c r="B34" s="75"/>
    </row>
    <row r="35" spans="1:2" x14ac:dyDescent="0.35">
      <c r="A35" s="78" t="s">
        <v>851</v>
      </c>
      <c r="B35" s="75"/>
    </row>
    <row r="36" spans="1:2" x14ac:dyDescent="0.35">
      <c r="A36" s="78" t="s">
        <v>852</v>
      </c>
      <c r="B36" s="75"/>
    </row>
    <row r="37" spans="1:2" x14ac:dyDescent="0.35">
      <c r="A37" s="78" t="s">
        <v>853</v>
      </c>
      <c r="B37" s="75"/>
    </row>
    <row r="38" spans="1:2" x14ac:dyDescent="0.35">
      <c r="B38" s="75"/>
    </row>
    <row r="39" spans="1:2" x14ac:dyDescent="0.35">
      <c r="B39" s="75"/>
    </row>
    <row r="40" spans="1:2" x14ac:dyDescent="0.35">
      <c r="B40" s="75"/>
    </row>
    <row r="41" spans="1:2" x14ac:dyDescent="0.35">
      <c r="B41" s="75"/>
    </row>
    <row r="42" spans="1:2" x14ac:dyDescent="0.35">
      <c r="B42" s="75"/>
    </row>
    <row r="43" spans="1:2" x14ac:dyDescent="0.35">
      <c r="B43" s="75"/>
    </row>
    <row r="44" spans="1:2" x14ac:dyDescent="0.35">
      <c r="B44" s="75"/>
    </row>
    <row r="45" spans="1:2" x14ac:dyDescent="0.35">
      <c r="B45" s="75"/>
    </row>
    <row r="46" spans="1:2" x14ac:dyDescent="0.35">
      <c r="B46" s="75"/>
    </row>
    <row r="47" spans="1:2" x14ac:dyDescent="0.35">
      <c r="B47" s="75"/>
    </row>
    <row r="48" spans="1:2" x14ac:dyDescent="0.35">
      <c r="B48" s="75"/>
    </row>
    <row r="49" spans="2:2" x14ac:dyDescent="0.35">
      <c r="B49" s="75"/>
    </row>
    <row r="50" spans="2:2" x14ac:dyDescent="0.35">
      <c r="B50" s="75"/>
    </row>
    <row r="51" spans="2:2" x14ac:dyDescent="0.35">
      <c r="B51" s="75"/>
    </row>
    <row r="52" spans="2:2" x14ac:dyDescent="0.35">
      <c r="B52" s="75"/>
    </row>
    <row r="53" spans="2:2" x14ac:dyDescent="0.35">
      <c r="B53" s="75"/>
    </row>
    <row r="54" spans="2:2" x14ac:dyDescent="0.35">
      <c r="B54" s="75"/>
    </row>
    <row r="55" spans="2:2" x14ac:dyDescent="0.35">
      <c r="B55" s="75"/>
    </row>
    <row r="56" spans="2:2" x14ac:dyDescent="0.35">
      <c r="B56" s="75"/>
    </row>
    <row r="57" spans="2:2" x14ac:dyDescent="0.35">
      <c r="B57" s="75"/>
    </row>
    <row r="58" spans="2:2" x14ac:dyDescent="0.35">
      <c r="B58" s="75"/>
    </row>
    <row r="59" spans="2:2" x14ac:dyDescent="0.35">
      <c r="B59" s="75"/>
    </row>
    <row r="60" spans="2:2" x14ac:dyDescent="0.35">
      <c r="B60" s="75"/>
    </row>
    <row r="61" spans="2:2" x14ac:dyDescent="0.35">
      <c r="B61" s="75"/>
    </row>
    <row r="62" spans="2:2" x14ac:dyDescent="0.35">
      <c r="B62" s="75"/>
    </row>
    <row r="63" spans="2:2" x14ac:dyDescent="0.35">
      <c r="B63" s="75"/>
    </row>
    <row r="64" spans="2:2" x14ac:dyDescent="0.35">
      <c r="B64" s="75"/>
    </row>
    <row r="65" spans="2:2" x14ac:dyDescent="0.35">
      <c r="B65" s="75"/>
    </row>
    <row r="66" spans="2:2" x14ac:dyDescent="0.35">
      <c r="B66" s="75"/>
    </row>
    <row r="67" spans="2:2" x14ac:dyDescent="0.35">
      <c r="B67" s="75"/>
    </row>
    <row r="68" spans="2:2" x14ac:dyDescent="0.35">
      <c r="B68" s="75"/>
    </row>
    <row r="69" spans="2:2" x14ac:dyDescent="0.35">
      <c r="B69" s="75"/>
    </row>
    <row r="70" spans="2:2" x14ac:dyDescent="0.35">
      <c r="B70" s="75"/>
    </row>
    <row r="71" spans="2:2" x14ac:dyDescent="0.35">
      <c r="B71" s="75"/>
    </row>
    <row r="72" spans="2:2" x14ac:dyDescent="0.35">
      <c r="B72" s="75"/>
    </row>
    <row r="73" spans="2:2" x14ac:dyDescent="0.35">
      <c r="B73" s="75"/>
    </row>
    <row r="74" spans="2:2" x14ac:dyDescent="0.35">
      <c r="B74" s="75"/>
    </row>
    <row r="75" spans="2:2" x14ac:dyDescent="0.35">
      <c r="B75" s="75"/>
    </row>
    <row r="76" spans="2:2" x14ac:dyDescent="0.35">
      <c r="B76" s="75"/>
    </row>
    <row r="77" spans="2:2" x14ac:dyDescent="0.35">
      <c r="B77" s="75"/>
    </row>
    <row r="78" spans="2:2" x14ac:dyDescent="0.35">
      <c r="B78" s="75"/>
    </row>
    <row r="79" spans="2:2" x14ac:dyDescent="0.35">
      <c r="B79" s="75"/>
    </row>
    <row r="80" spans="2:2" x14ac:dyDescent="0.35">
      <c r="B80" s="75"/>
    </row>
    <row r="81" spans="2:2" x14ac:dyDescent="0.35">
      <c r="B81" s="75"/>
    </row>
    <row r="82" spans="2:2" x14ac:dyDescent="0.35">
      <c r="B82" s="75"/>
    </row>
    <row r="83" spans="2:2" x14ac:dyDescent="0.35">
      <c r="B83" s="45"/>
    </row>
    <row r="84" spans="2:2" x14ac:dyDescent="0.35">
      <c r="B84" s="45"/>
    </row>
    <row r="85" spans="2:2" x14ac:dyDescent="0.35">
      <c r="B85" s="45"/>
    </row>
    <row r="86" spans="2:2" x14ac:dyDescent="0.35">
      <c r="B86" s="45"/>
    </row>
    <row r="87" spans="2:2" x14ac:dyDescent="0.35">
      <c r="B87" s="45"/>
    </row>
    <row r="88" spans="2:2" x14ac:dyDescent="0.35">
      <c r="B88" s="45"/>
    </row>
    <row r="89" spans="2:2" x14ac:dyDescent="0.35">
      <c r="B89" s="45"/>
    </row>
    <row r="90" spans="2:2" x14ac:dyDescent="0.35">
      <c r="B90" s="45"/>
    </row>
    <row r="91" spans="2:2" x14ac:dyDescent="0.35">
      <c r="B91" s="45"/>
    </row>
    <row r="92" spans="2:2" x14ac:dyDescent="0.35">
      <c r="B92" s="45"/>
    </row>
    <row r="93" spans="2:2" x14ac:dyDescent="0.35">
      <c r="B93" s="75"/>
    </row>
    <row r="94" spans="2:2" x14ac:dyDescent="0.35">
      <c r="B94" s="75"/>
    </row>
    <row r="95" spans="2:2" x14ac:dyDescent="0.35">
      <c r="B95" s="75"/>
    </row>
    <row r="96" spans="2:2" x14ac:dyDescent="0.35">
      <c r="B96" s="75"/>
    </row>
    <row r="97" spans="2:2" x14ac:dyDescent="0.35">
      <c r="B97" s="75"/>
    </row>
    <row r="98" spans="2:2" x14ac:dyDescent="0.35">
      <c r="B98" s="75"/>
    </row>
    <row r="99" spans="2:2" x14ac:dyDescent="0.35">
      <c r="B99" s="75"/>
    </row>
    <row r="100" spans="2:2" x14ac:dyDescent="0.35">
      <c r="B100" s="75"/>
    </row>
    <row r="101" spans="2:2" x14ac:dyDescent="0.35">
      <c r="B101" s="4"/>
    </row>
    <row r="102" spans="2:2" x14ac:dyDescent="0.35">
      <c r="B102" s="75"/>
    </row>
    <row r="103" spans="2:2" x14ac:dyDescent="0.35">
      <c r="B103" s="75"/>
    </row>
    <row r="104" spans="2:2" x14ac:dyDescent="0.35">
      <c r="B104" s="75"/>
    </row>
    <row r="105" spans="2:2" x14ac:dyDescent="0.35">
      <c r="B105" s="75"/>
    </row>
    <row r="106" spans="2:2" x14ac:dyDescent="0.35">
      <c r="B106" s="75"/>
    </row>
    <row r="107" spans="2:2" x14ac:dyDescent="0.35">
      <c r="B107" s="75"/>
    </row>
    <row r="108" spans="2:2" x14ac:dyDescent="0.35">
      <c r="B108" s="75"/>
    </row>
    <row r="109" spans="2:2" x14ac:dyDescent="0.35">
      <c r="B109" s="75"/>
    </row>
    <row r="110" spans="2:2" x14ac:dyDescent="0.35">
      <c r="B110" s="75"/>
    </row>
    <row r="111" spans="2:2" x14ac:dyDescent="0.35">
      <c r="B111" s="75"/>
    </row>
    <row r="112" spans="2:2" x14ac:dyDescent="0.35">
      <c r="B112" s="75"/>
    </row>
    <row r="113" spans="2:2" x14ac:dyDescent="0.35">
      <c r="B113" s="75"/>
    </row>
    <row r="114" spans="2:2" x14ac:dyDescent="0.35">
      <c r="B114" s="75"/>
    </row>
    <row r="115" spans="2:2" x14ac:dyDescent="0.35">
      <c r="B115" s="75"/>
    </row>
    <row r="116" spans="2:2" x14ac:dyDescent="0.35">
      <c r="B116" s="75"/>
    </row>
    <row r="117" spans="2:2" x14ac:dyDescent="0.35">
      <c r="B117" s="75"/>
    </row>
    <row r="118" spans="2:2" x14ac:dyDescent="0.35">
      <c r="B118" s="75"/>
    </row>
    <row r="120" spans="2:2" x14ac:dyDescent="0.35">
      <c r="B120" s="75"/>
    </row>
    <row r="121" spans="2:2" x14ac:dyDescent="0.35">
      <c r="B121" s="75"/>
    </row>
    <row r="122" spans="2:2" x14ac:dyDescent="0.35">
      <c r="B122" s="75"/>
    </row>
    <row r="127" spans="2:2" x14ac:dyDescent="0.35">
      <c r="B127" s="2"/>
    </row>
    <row r="128" spans="2:2" x14ac:dyDescent="0.35">
      <c r="B128" s="3"/>
    </row>
    <row r="134" spans="2:2" x14ac:dyDescent="0.35">
      <c r="B134" s="8"/>
    </row>
    <row r="135" spans="2:2" x14ac:dyDescent="0.35">
      <c r="B135" s="75"/>
    </row>
    <row r="137" spans="2:2" x14ac:dyDescent="0.35">
      <c r="B137" s="75"/>
    </row>
    <row r="138" spans="2:2" x14ac:dyDescent="0.35">
      <c r="B138" s="75"/>
    </row>
    <row r="139" spans="2:2" x14ac:dyDescent="0.35">
      <c r="B139" s="75"/>
    </row>
    <row r="140" spans="2:2" x14ac:dyDescent="0.35">
      <c r="B140" s="75"/>
    </row>
    <row r="141" spans="2:2" x14ac:dyDescent="0.35">
      <c r="B141" s="75"/>
    </row>
    <row r="142" spans="2:2" x14ac:dyDescent="0.35">
      <c r="B142" s="75"/>
    </row>
    <row r="143" spans="2:2" x14ac:dyDescent="0.35">
      <c r="B143" s="75"/>
    </row>
    <row r="144" spans="2:2" x14ac:dyDescent="0.35">
      <c r="B144" s="75"/>
    </row>
    <row r="145" spans="2:2" x14ac:dyDescent="0.35">
      <c r="B145" s="75"/>
    </row>
    <row r="146" spans="2:2" x14ac:dyDescent="0.35">
      <c r="B146" s="75"/>
    </row>
    <row r="147" spans="2:2" x14ac:dyDescent="0.35">
      <c r="B147" s="75"/>
    </row>
    <row r="148" spans="2:2" x14ac:dyDescent="0.35">
      <c r="B148" s="75"/>
    </row>
    <row r="245" spans="2:2" x14ac:dyDescent="0.35">
      <c r="B245" s="38"/>
    </row>
    <row r="246" spans="2:2" x14ac:dyDescent="0.35">
      <c r="B246" s="75"/>
    </row>
    <row r="247" spans="2:2" x14ac:dyDescent="0.35">
      <c r="B247" s="75"/>
    </row>
    <row r="250" spans="2:2" x14ac:dyDescent="0.35">
      <c r="B250" s="75"/>
    </row>
    <row r="266" spans="2:2" x14ac:dyDescent="0.35">
      <c r="B266" s="38"/>
    </row>
    <row r="296" spans="2:2" x14ac:dyDescent="0.35">
      <c r="B296" s="2"/>
    </row>
    <row r="297" spans="2:2" x14ac:dyDescent="0.35">
      <c r="B297" s="75"/>
    </row>
    <row r="299" spans="2:2" x14ac:dyDescent="0.35">
      <c r="B299" s="75"/>
    </row>
    <row r="300" spans="2:2" x14ac:dyDescent="0.35">
      <c r="B300" s="75"/>
    </row>
    <row r="301" spans="2:2" x14ac:dyDescent="0.35">
      <c r="B301" s="75"/>
    </row>
    <row r="302" spans="2:2" x14ac:dyDescent="0.35">
      <c r="B302" s="75"/>
    </row>
    <row r="303" spans="2:2" x14ac:dyDescent="0.35">
      <c r="B303" s="75"/>
    </row>
    <row r="304" spans="2:2" x14ac:dyDescent="0.35">
      <c r="B304" s="75"/>
    </row>
    <row r="305" spans="2:2" x14ac:dyDescent="0.35">
      <c r="B305" s="75"/>
    </row>
    <row r="306" spans="2:2" x14ac:dyDescent="0.35">
      <c r="B306" s="75"/>
    </row>
    <row r="307" spans="2:2" x14ac:dyDescent="0.35">
      <c r="B307" s="75"/>
    </row>
    <row r="308" spans="2:2" x14ac:dyDescent="0.35">
      <c r="B308" s="75"/>
    </row>
    <row r="309" spans="2:2" x14ac:dyDescent="0.35">
      <c r="B309" s="75"/>
    </row>
    <row r="310" spans="2:2" x14ac:dyDescent="0.35">
      <c r="B310" s="75"/>
    </row>
    <row r="322" spans="2:2" x14ac:dyDescent="0.35">
      <c r="B322" s="75"/>
    </row>
    <row r="323" spans="2:2" x14ac:dyDescent="0.35">
      <c r="B323" s="75"/>
    </row>
    <row r="324" spans="2:2" x14ac:dyDescent="0.35">
      <c r="B324" s="75"/>
    </row>
    <row r="325" spans="2:2" x14ac:dyDescent="0.35">
      <c r="B325" s="75"/>
    </row>
    <row r="326" spans="2:2" x14ac:dyDescent="0.35">
      <c r="B326" s="75"/>
    </row>
    <row r="327" spans="2:2" x14ac:dyDescent="0.35">
      <c r="B327" s="75"/>
    </row>
    <row r="328" spans="2:2" x14ac:dyDescent="0.35">
      <c r="B328" s="75"/>
    </row>
    <row r="329" spans="2:2" x14ac:dyDescent="0.35">
      <c r="B329" s="75"/>
    </row>
    <row r="330" spans="2:2" x14ac:dyDescent="0.35">
      <c r="B330" s="75"/>
    </row>
    <row r="332" spans="2:2" x14ac:dyDescent="0.35">
      <c r="B332" s="75"/>
    </row>
    <row r="333" spans="2:2" x14ac:dyDescent="0.35">
      <c r="B333" s="75"/>
    </row>
    <row r="334" spans="2:2" x14ac:dyDescent="0.35">
      <c r="B334" s="75"/>
    </row>
    <row r="335" spans="2:2" x14ac:dyDescent="0.35">
      <c r="B335" s="75"/>
    </row>
    <row r="336" spans="2:2" x14ac:dyDescent="0.35">
      <c r="B336" s="75"/>
    </row>
    <row r="338" spans="2:2" x14ac:dyDescent="0.35">
      <c r="B338" s="75"/>
    </row>
    <row r="341" spans="2:2" x14ac:dyDescent="0.35">
      <c r="B341" s="75"/>
    </row>
    <row r="344" spans="2:2" x14ac:dyDescent="0.35">
      <c r="B344" s="75"/>
    </row>
    <row r="345" spans="2:2" x14ac:dyDescent="0.35">
      <c r="B345" s="75"/>
    </row>
    <row r="346" spans="2:2" x14ac:dyDescent="0.35">
      <c r="B346" s="75"/>
    </row>
    <row r="347" spans="2:2" x14ac:dyDescent="0.35">
      <c r="B347" s="75"/>
    </row>
    <row r="348" spans="2:2" x14ac:dyDescent="0.35">
      <c r="B348" s="75"/>
    </row>
    <row r="349" spans="2:2" x14ac:dyDescent="0.35">
      <c r="B349" s="75"/>
    </row>
    <row r="350" spans="2:2" x14ac:dyDescent="0.35">
      <c r="B350" s="75"/>
    </row>
    <row r="351" spans="2:2" x14ac:dyDescent="0.35">
      <c r="B351" s="75"/>
    </row>
    <row r="352" spans="2:2" x14ac:dyDescent="0.35">
      <c r="B352" s="75"/>
    </row>
    <row r="353" spans="2:2" x14ac:dyDescent="0.35">
      <c r="B353" s="75"/>
    </row>
    <row r="354" spans="2:2" x14ac:dyDescent="0.35">
      <c r="B354" s="75"/>
    </row>
    <row r="355" spans="2:2" x14ac:dyDescent="0.35">
      <c r="B355" s="75"/>
    </row>
    <row r="356" spans="2:2" x14ac:dyDescent="0.35">
      <c r="B356" s="75"/>
    </row>
    <row r="357" spans="2:2" x14ac:dyDescent="0.35">
      <c r="B357" s="75"/>
    </row>
    <row r="358" spans="2:2" x14ac:dyDescent="0.35">
      <c r="B358" s="75"/>
    </row>
    <row r="359" spans="2:2" x14ac:dyDescent="0.35">
      <c r="B359" s="75"/>
    </row>
    <row r="360" spans="2:2" x14ac:dyDescent="0.35">
      <c r="B360" s="75"/>
    </row>
    <row r="361" spans="2:2" x14ac:dyDescent="0.35">
      <c r="B361" s="75"/>
    </row>
    <row r="362" spans="2:2" x14ac:dyDescent="0.35">
      <c r="B362" s="75"/>
    </row>
    <row r="366" spans="2:2" x14ac:dyDescent="0.35">
      <c r="B366" s="2"/>
    </row>
    <row r="383" spans="2:2" x14ac:dyDescent="0.35">
      <c r="B383" s="9"/>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4</vt:i4>
      </vt:variant>
    </vt:vector>
  </HeadingPairs>
  <TitlesOfParts>
    <vt:vector size="8"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vector>
  </TitlesOfParts>
  <Company>CREDIT FONCIER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