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SPPLFAPCEN06.pl.ing-ad\userdata\YI14VW\Documents\HTT\"/>
    </mc:Choice>
  </mc:AlternateContent>
  <bookViews>
    <workbookView xWindow="0" yWindow="0" windowWidth="2380" windowHeight="0" tabRatio="948"/>
  </bookViews>
  <sheets>
    <sheet name="Introduction" sheetId="22" r:id="rId1"/>
    <sheet name="A. HTT General" sheetId="25" r:id="rId2"/>
    <sheet name="B1. HTT Mortgage Assets " sheetId="32" r:id="rId3"/>
    <sheet name="C. HTT Harmonised Glossary" sheetId="11" r:id="rId4"/>
  </sheets>
  <externalReferences>
    <externalReference r:id="rId5"/>
  </externalReferences>
  <definedNames>
    <definedName name="_xlnm.Print_Area" localSheetId="1">'A. HTT General'!$A$1:$F$286</definedName>
    <definedName name="_xlnm.Print_Area" localSheetId="2">'B1. HTT Mortgage Assets '!$A$1:$G$326</definedName>
    <definedName name="_xlnm.Print_Area" localSheetId="3">'C. HTT Harmonised Glossary'!$A$1:$C$37</definedName>
    <definedName name="_xlnm.Print_Area" localSheetId="0">Introduction!$B$2:$J$30</definedName>
    <definedName name="Worksheet_B1__HTT_Mortgage_Assets">Introduction!$D$26</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46" i="25" l="1"/>
  <c r="C257" i="25"/>
  <c r="C251" i="25"/>
  <c r="C250" i="25"/>
  <c r="C248" i="25"/>
  <c r="F180" i="25"/>
  <c r="F179" i="25"/>
  <c r="F176" i="25"/>
  <c r="E180" i="25"/>
  <c r="E179" i="25"/>
  <c r="E176" i="25"/>
  <c r="F28" i="32"/>
  <c r="C28" i="32"/>
  <c r="D153" i="32"/>
  <c r="D156" i="32"/>
  <c r="C34" i="25"/>
  <c r="D289" i="32"/>
  <c r="G288" i="32" s="1"/>
  <c r="C289" i="32"/>
  <c r="G284" i="32"/>
  <c r="G283" i="32"/>
  <c r="G281" i="32"/>
  <c r="D266" i="32"/>
  <c r="D267" i="32" s="1"/>
  <c r="C266" i="32"/>
  <c r="C267" i="32" s="1"/>
  <c r="D254" i="32"/>
  <c r="G253" i="32" s="1"/>
  <c r="C254" i="32"/>
  <c r="F252" i="32" s="1"/>
  <c r="G250" i="32"/>
  <c r="F250" i="32"/>
  <c r="G246" i="32"/>
  <c r="F245" i="32"/>
  <c r="D240" i="32"/>
  <c r="G208" i="32"/>
  <c r="G207" i="32"/>
  <c r="G206" i="32"/>
  <c r="G205" i="32"/>
  <c r="G204" i="32"/>
  <c r="F204" i="32"/>
  <c r="G203" i="32"/>
  <c r="D202" i="32"/>
  <c r="G201" i="32" s="1"/>
  <c r="C202" i="32"/>
  <c r="F207" i="32" s="1"/>
  <c r="F201" i="32"/>
  <c r="G196" i="32"/>
  <c r="F196" i="32"/>
  <c r="D179" i="32"/>
  <c r="D180" i="32" s="1"/>
  <c r="C179" i="32"/>
  <c r="C180" i="32" s="1"/>
  <c r="D167" i="32"/>
  <c r="G165" i="32" s="1"/>
  <c r="C167" i="32"/>
  <c r="F166" i="32" s="1"/>
  <c r="F161" i="32"/>
  <c r="F146" i="32"/>
  <c r="C146" i="32"/>
  <c r="C131" i="32"/>
  <c r="C130" i="32"/>
  <c r="C129" i="32"/>
  <c r="C127" i="32"/>
  <c r="C126" i="32"/>
  <c r="C117" i="32"/>
  <c r="C116" i="32"/>
  <c r="C114" i="32"/>
  <c r="C113" i="32"/>
  <c r="C112" i="32"/>
  <c r="F112" i="32" s="1"/>
  <c r="C111" i="32"/>
  <c r="F111" i="32" s="1"/>
  <c r="C110" i="32"/>
  <c r="C109" i="32"/>
  <c r="C108" i="32"/>
  <c r="C107" i="32"/>
  <c r="C106" i="32"/>
  <c r="C105" i="32"/>
  <c r="C104" i="32"/>
  <c r="C103" i="32"/>
  <c r="C102" i="32"/>
  <c r="C101" i="32"/>
  <c r="C100" i="32"/>
  <c r="C99" i="32"/>
  <c r="F77" i="32"/>
  <c r="D77" i="32"/>
  <c r="C77" i="32"/>
  <c r="F73" i="32"/>
  <c r="D73" i="32"/>
  <c r="C73" i="32"/>
  <c r="F44" i="32"/>
  <c r="D44" i="32"/>
  <c r="C44" i="32"/>
  <c r="F36" i="32"/>
  <c r="C36" i="32"/>
  <c r="F29" i="32"/>
  <c r="C15" i="32"/>
  <c r="F23" i="32" s="1"/>
  <c r="C153" i="32" l="1"/>
  <c r="G159" i="32"/>
  <c r="F159" i="32"/>
  <c r="F243" i="32"/>
  <c r="F247" i="32"/>
  <c r="F251" i="32"/>
  <c r="F117" i="32"/>
  <c r="G194" i="32"/>
  <c r="G244" i="32"/>
  <c r="F248" i="32"/>
  <c r="F253" i="32"/>
  <c r="G285" i="32"/>
  <c r="G286" i="32"/>
  <c r="G163" i="32"/>
  <c r="F283" i="32"/>
  <c r="F13" i="32"/>
  <c r="F105" i="32"/>
  <c r="F131" i="32"/>
  <c r="G156" i="32"/>
  <c r="G164" i="32"/>
  <c r="F281" i="32"/>
  <c r="F102" i="32"/>
  <c r="F104" i="32"/>
  <c r="F108" i="32"/>
  <c r="F129" i="32"/>
  <c r="G158" i="32"/>
  <c r="G161" i="32"/>
  <c r="G166" i="32"/>
  <c r="G287" i="32"/>
  <c r="F24" i="32"/>
  <c r="F100" i="32"/>
  <c r="F127" i="32"/>
  <c r="F136" i="32"/>
  <c r="G162" i="32"/>
  <c r="F194" i="32"/>
  <c r="G198" i="32"/>
  <c r="F246" i="32"/>
  <c r="G248" i="32"/>
  <c r="G252" i="32"/>
  <c r="G282" i="32"/>
  <c r="F285" i="32"/>
  <c r="F106" i="32"/>
  <c r="F109" i="32"/>
  <c r="F116" i="32"/>
  <c r="F199" i="32"/>
  <c r="F16" i="32"/>
  <c r="F103" i="32"/>
  <c r="F110" i="32"/>
  <c r="F113" i="32"/>
  <c r="F157" i="32"/>
  <c r="F165" i="32"/>
  <c r="F197" i="32"/>
  <c r="F200" i="32"/>
  <c r="F208" i="32"/>
  <c r="F20" i="32"/>
  <c r="F101" i="32"/>
  <c r="F107" i="32"/>
  <c r="F114" i="32"/>
  <c r="F126" i="32"/>
  <c r="C128" i="32"/>
  <c r="F130" i="32"/>
  <c r="G157" i="32"/>
  <c r="G160" i="32"/>
  <c r="F163" i="32"/>
  <c r="F195" i="32"/>
  <c r="F198" i="32"/>
  <c r="G200" i="32"/>
  <c r="F206" i="32"/>
  <c r="F244" i="32"/>
  <c r="F249" i="32"/>
  <c r="F287" i="32"/>
  <c r="F99" i="32"/>
  <c r="F273" i="32"/>
  <c r="F271" i="32"/>
  <c r="F269" i="32"/>
  <c r="F266" i="32"/>
  <c r="F265" i="32"/>
  <c r="F263" i="32"/>
  <c r="F261" i="32"/>
  <c r="F259" i="32"/>
  <c r="F272" i="32"/>
  <c r="F270" i="32"/>
  <c r="F268" i="32"/>
  <c r="F264" i="32"/>
  <c r="F262" i="32"/>
  <c r="F260" i="32"/>
  <c r="G273" i="32"/>
  <c r="G271" i="32"/>
  <c r="G269" i="32"/>
  <c r="G266" i="32"/>
  <c r="G265" i="32"/>
  <c r="G263" i="32"/>
  <c r="G261" i="32"/>
  <c r="G259" i="32"/>
  <c r="G272" i="32"/>
  <c r="G270" i="32"/>
  <c r="G268" i="32"/>
  <c r="G264" i="32"/>
  <c r="G262" i="32"/>
  <c r="G260" i="32"/>
  <c r="F173" i="32"/>
  <c r="F185" i="32"/>
  <c r="F183" i="32"/>
  <c r="F181" i="32"/>
  <c r="F177" i="32"/>
  <c r="F175" i="32"/>
  <c r="F186" i="32"/>
  <c r="F184" i="32"/>
  <c r="F182" i="32"/>
  <c r="F179" i="32"/>
  <c r="F178" i="32"/>
  <c r="F176" i="32"/>
  <c r="F174" i="32"/>
  <c r="F172" i="32"/>
  <c r="G185" i="32"/>
  <c r="G183" i="32"/>
  <c r="G181" i="32"/>
  <c r="G177" i="32"/>
  <c r="G175" i="32"/>
  <c r="G173" i="32"/>
  <c r="G186" i="32"/>
  <c r="G184" i="32"/>
  <c r="G182" i="32"/>
  <c r="G179" i="32"/>
  <c r="G178" i="32"/>
  <c r="G176" i="32"/>
  <c r="G174" i="32"/>
  <c r="G172" i="32"/>
  <c r="F138" i="32"/>
  <c r="F140" i="32"/>
  <c r="F14" i="32"/>
  <c r="F17" i="32"/>
  <c r="F21" i="32"/>
  <c r="F25" i="32"/>
  <c r="G195" i="32"/>
  <c r="G197" i="32"/>
  <c r="G199" i="32"/>
  <c r="G243" i="32"/>
  <c r="G245" i="32"/>
  <c r="G247" i="32"/>
  <c r="G249" i="32"/>
  <c r="G251" i="32"/>
  <c r="F26" i="32"/>
  <c r="F137" i="32"/>
  <c r="F156" i="32"/>
  <c r="F162" i="32"/>
  <c r="F203" i="32"/>
  <c r="F205" i="32"/>
  <c r="F282" i="32"/>
  <c r="F284" i="32"/>
  <c r="F286" i="32"/>
  <c r="F288" i="32"/>
  <c r="F18" i="32"/>
  <c r="F22" i="32"/>
  <c r="F139" i="32"/>
  <c r="F158" i="32"/>
  <c r="F160" i="32"/>
  <c r="F164" i="32"/>
  <c r="F12" i="32"/>
  <c r="F19" i="32"/>
  <c r="F128" i="32" l="1"/>
  <c r="F15" i="32"/>
  <c r="G167" i="32"/>
  <c r="G202" i="32"/>
  <c r="F202" i="32"/>
  <c r="F180" i="32"/>
  <c r="F167" i="32"/>
  <c r="G180" i="32"/>
  <c r="D96" i="25" l="1"/>
  <c r="D97" i="25"/>
  <c r="D98" i="25"/>
  <c r="D99" i="25"/>
  <c r="D100" i="25"/>
  <c r="D101" i="25"/>
  <c r="D102" i="25"/>
  <c r="D103" i="25"/>
  <c r="D104" i="25"/>
  <c r="D105" i="25"/>
  <c r="D106" i="25"/>
  <c r="D95" i="25"/>
  <c r="C252" i="25" l="1"/>
  <c r="C269" i="25"/>
  <c r="C256" i="25"/>
  <c r="C255" i="25"/>
  <c r="C254" i="25"/>
  <c r="C253" i="25"/>
  <c r="C249" i="25"/>
  <c r="C247" i="25"/>
  <c r="C179" i="25"/>
  <c r="C178" i="25"/>
  <c r="F184" i="25" s="1"/>
  <c r="C166" i="25"/>
  <c r="E160" i="25" s="1"/>
  <c r="C165" i="25"/>
  <c r="C137" i="25"/>
  <c r="E148" i="25" s="1"/>
  <c r="C129" i="25"/>
  <c r="E128" i="25" s="1"/>
  <c r="C124" i="25"/>
  <c r="D111" i="25"/>
  <c r="D110" i="25"/>
  <c r="D109" i="25"/>
  <c r="C107" i="25"/>
  <c r="D94" i="25"/>
  <c r="D93" i="25"/>
  <c r="D92" i="25"/>
  <c r="D85" i="25"/>
  <c r="C85" i="25"/>
  <c r="F73" i="25"/>
  <c r="F72" i="25"/>
  <c r="F71" i="25"/>
  <c r="F70" i="25"/>
  <c r="F69" i="25"/>
  <c r="F68" i="25"/>
  <c r="C68" i="25"/>
  <c r="E73" i="25" s="1"/>
  <c r="F67" i="25"/>
  <c r="F66" i="25"/>
  <c r="F65" i="25"/>
  <c r="F64" i="25"/>
  <c r="F63" i="25"/>
  <c r="F62" i="25"/>
  <c r="F61" i="25"/>
  <c r="C50" i="25"/>
  <c r="E54" i="25" s="1"/>
  <c r="E95" i="25" l="1"/>
  <c r="E99" i="25"/>
  <c r="E103" i="25"/>
  <c r="E96" i="25"/>
  <c r="E100" i="25"/>
  <c r="E104" i="25"/>
  <c r="E97" i="25"/>
  <c r="E101" i="25"/>
  <c r="E105" i="25"/>
  <c r="E98" i="25"/>
  <c r="E102" i="25"/>
  <c r="E106" i="25"/>
  <c r="E116" i="25"/>
  <c r="E79" i="25"/>
  <c r="F81" i="25"/>
  <c r="E122" i="25"/>
  <c r="F83" i="25"/>
  <c r="F79" i="25"/>
  <c r="E81" i="25"/>
  <c r="E133" i="25"/>
  <c r="E83" i="25"/>
  <c r="E78" i="25"/>
  <c r="E80" i="25"/>
  <c r="E82" i="25"/>
  <c r="E84" i="25"/>
  <c r="E87" i="25"/>
  <c r="F78" i="25"/>
  <c r="F80" i="25"/>
  <c r="F82" i="25"/>
  <c r="F84" i="25"/>
  <c r="F87" i="25"/>
  <c r="F185" i="25"/>
  <c r="E48" i="25"/>
  <c r="E114" i="25"/>
  <c r="E127" i="25"/>
  <c r="E177" i="25"/>
  <c r="F181" i="25"/>
  <c r="E175" i="25"/>
  <c r="C180" i="25"/>
  <c r="E151" i="25"/>
  <c r="E62" i="25"/>
  <c r="E152" i="25"/>
  <c r="E52" i="25"/>
  <c r="E112" i="25"/>
  <c r="E120" i="25"/>
  <c r="E126" i="25"/>
  <c r="F183" i="25"/>
  <c r="E170" i="25"/>
  <c r="E118" i="25"/>
  <c r="E159" i="25"/>
  <c r="E183" i="25"/>
  <c r="E147" i="25"/>
  <c r="E49" i="25"/>
  <c r="E55" i="25"/>
  <c r="E89" i="25"/>
  <c r="E93" i="25"/>
  <c r="E109" i="25"/>
  <c r="E111" i="25"/>
  <c r="E115" i="25"/>
  <c r="E119" i="25"/>
  <c r="E123" i="25"/>
  <c r="E134" i="25"/>
  <c r="E138" i="25"/>
  <c r="E143" i="25"/>
  <c r="E149" i="25"/>
  <c r="E181" i="25"/>
  <c r="E185" i="25"/>
  <c r="F89" i="25"/>
  <c r="E135" i="25"/>
  <c r="E139" i="25"/>
  <c r="E145" i="25"/>
  <c r="E142" i="25"/>
  <c r="E56" i="25"/>
  <c r="E45" i="25"/>
  <c r="E51" i="25"/>
  <c r="D107" i="25"/>
  <c r="E94" i="25"/>
  <c r="E110" i="25"/>
  <c r="E113" i="25"/>
  <c r="E117" i="25"/>
  <c r="E121" i="25"/>
  <c r="E132" i="25"/>
  <c r="E136" i="25"/>
  <c r="E141" i="25"/>
  <c r="E146" i="25"/>
  <c r="E172" i="25"/>
  <c r="E168" i="25"/>
  <c r="E165" i="25"/>
  <c r="E162" i="25"/>
  <c r="E158" i="25"/>
  <c r="E154" i="25"/>
  <c r="E171" i="25"/>
  <c r="E167" i="25"/>
  <c r="E161" i="25"/>
  <c r="E157" i="25"/>
  <c r="E153" i="25"/>
  <c r="E173" i="25"/>
  <c r="E72" i="25"/>
  <c r="E46" i="25"/>
  <c r="E61" i="25"/>
  <c r="E86" i="25"/>
  <c r="E88" i="25"/>
  <c r="E90" i="25"/>
  <c r="E155" i="25"/>
  <c r="E163" i="25"/>
  <c r="E64" i="25"/>
  <c r="E66" i="25"/>
  <c r="E70" i="25"/>
  <c r="E53" i="25"/>
  <c r="E63" i="25"/>
  <c r="E65" i="25"/>
  <c r="E67" i="25"/>
  <c r="D39" i="25"/>
  <c r="E47" i="25"/>
  <c r="E69" i="25"/>
  <c r="E71" i="25"/>
  <c r="F86" i="25"/>
  <c r="F88" i="25"/>
  <c r="F90" i="25"/>
  <c r="E92" i="25"/>
  <c r="D124" i="25"/>
  <c r="E156" i="25"/>
  <c r="E164" i="25"/>
  <c r="E169" i="25"/>
  <c r="E140" i="25"/>
  <c r="E144" i="25"/>
  <c r="F175" i="25"/>
  <c r="F177" i="25"/>
  <c r="E182" i="25"/>
  <c r="E184" i="25"/>
  <c r="F182" i="25"/>
  <c r="E178" i="25" l="1"/>
  <c r="E85" i="25"/>
  <c r="F85" i="25"/>
  <c r="E137" i="25"/>
  <c r="E129" i="25"/>
  <c r="F105" i="25"/>
  <c r="F95" i="25"/>
  <c r="E50" i="25"/>
  <c r="F100" i="25"/>
  <c r="F101" i="25"/>
  <c r="F93" i="25"/>
  <c r="F94" i="25"/>
  <c r="F92" i="25"/>
  <c r="E124" i="25"/>
  <c r="F102" i="25"/>
  <c r="E166" i="25"/>
  <c r="F96" i="25"/>
  <c r="F97" i="25"/>
  <c r="F104" i="25"/>
  <c r="F99" i="25"/>
  <c r="F98" i="25"/>
  <c r="F103" i="25"/>
  <c r="F106" i="25"/>
  <c r="F178" i="25"/>
  <c r="F122" i="25"/>
  <c r="F110" i="25"/>
  <c r="F120" i="25"/>
  <c r="F116" i="25"/>
  <c r="F112" i="25"/>
  <c r="F121" i="25"/>
  <c r="F119" i="25"/>
  <c r="F117" i="25"/>
  <c r="F115" i="25"/>
  <c r="F113" i="25"/>
  <c r="F111" i="25"/>
  <c r="F123" i="25"/>
  <c r="F109" i="25"/>
  <c r="F118" i="25"/>
  <c r="F114" i="25"/>
  <c r="E107" i="25"/>
  <c r="E68" i="25"/>
  <c r="F107" i="25" l="1"/>
  <c r="F124" i="25"/>
</calcChain>
</file>

<file path=xl/sharedStrings.xml><?xml version="1.0" encoding="utf-8"?>
<sst xmlns="http://schemas.openxmlformats.org/spreadsheetml/2006/main" count="1229" uniqueCount="922">
  <si>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</si>
  <si>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</si>
  <si>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</si>
  <si>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</si>
  <si>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</si>
  <si>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</si>
  <si>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</si>
  <si>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</si>
  <si>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</si>
  <si>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</si>
  <si>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</si>
  <si>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</si>
  <si>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</si>
  <si>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</si>
  <si>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</si>
  <si>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</si>
  <si>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</si>
  <si>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</si>
  <si>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</si>
  <si>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</si>
  <si>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</si>
  <si>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</si>
  <si>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</si>
  <si>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</si>
  <si>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</si>
  <si>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</si>
  <si>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</si>
  <si>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</si>
  <si>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</si>
  <si>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</si>
  <si>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</si>
  <si>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</si>
  <si>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</si>
  <si>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</si>
  <si>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</si>
  <si>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</si>
  <si>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</si>
  <si>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</si>
  <si>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</si>
  <si>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</si>
  <si>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</si>
  <si>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</si>
  <si>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</si>
  <si>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</si>
  <si>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</si>
  <si>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</si>
  <si>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</si>
  <si>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</si>
  <si>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</si>
  <si>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</si>
  <si>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</si>
  <si>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</si>
  <si>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</si>
  <si>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</si>
  <si>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</si>
  <si>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</si>
  <si>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</si>
  <si>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</si>
  <si>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</si>
  <si>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</si>
  <si>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</si>
  <si>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</si>
  <si>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</si>
  <si>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</si>
  <si>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</si>
  <si>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</si>
  <si>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</si>
  <si>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</si>
  <si>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</si>
  <si>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</si>
  <si>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</si>
  <si>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</si>
  <si>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</si>
  <si>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</si>
  <si>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</si>
  <si>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</si>
  <si>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</si>
  <si>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</si>
  <si>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</si>
  <si>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</si>
  <si>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</si>
  <si>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</si>
  <si>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</si>
  <si>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</si>
  <si>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</si>
  <si>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</si>
  <si>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</si>
  <si>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</si>
  <si>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</si>
  <si>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</si>
  <si>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</si>
  <si>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</si>
  <si>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</si>
  <si>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</si>
  <si>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</si>
  <si>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</si>
  <si>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</si>
  <si>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</si>
  <si>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</si>
  <si>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</si>
  <si>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</si>
  <si>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</si>
  <si>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</si>
  <si>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</si>
  <si>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</si>
  <si>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</si>
  <si>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</si>
  <si>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</si>
  <si>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</si>
  <si>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</si>
  <si>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</si>
  <si>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</si>
  <si>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</si>
  <si>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</si>
  <si>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</si>
  <si>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</si>
  <si>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</si>
  <si>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</si>
  <si>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</si>
  <si>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</si>
  <si>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</si>
  <si>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</si>
  <si>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</si>
  <si>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</si>
  <si>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</si>
  <si>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</si>
  <si>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</si>
  <si>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</si>
  <si>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</si>
  <si>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</si>
  <si>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</si>
  <si>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</si>
  <si>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</si>
  <si>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</si>
  <si>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</si>
  <si>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</si>
  <si>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</si>
  <si>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</si>
  <si>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</si>
  <si>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</si>
  <si>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</si>
  <si>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</si>
  <si>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</si>
  <si>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</si>
  <si>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</si>
  <si>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</si>
  <si>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</si>
  <si>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</si>
  <si>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</si>
  <si>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</si>
  <si>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</si>
  <si>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</si>
  <si>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</si>
  <si>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</si>
  <si>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</si>
  <si>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</si>
  <si>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</si>
  <si>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</si>
  <si>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</si>
  <si>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</si>
  <si>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</si>
  <si>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</si>
  <si>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</si>
  <si>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</si>
  <si>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</si>
  <si>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</si>
  <si>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</si>
  <si>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</si>
  <si>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</si>
  <si>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</si>
  <si>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</si>
  <si>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</si>
  <si>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</si>
  <si>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</si>
  <si>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</si>
  <si>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</si>
  <si>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</si>
  <si>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</si>
  <si>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</si>
  <si>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</si>
  <si>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</si>
  <si>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</si>
  <si>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</si>
  <si>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</si>
  <si>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</si>
  <si>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</si>
  <si>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</si>
  <si>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</si>
  <si>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</si>
  <si>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</si>
  <si>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</si>
  <si>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</si>
  <si>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</si>
  <si>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</si>
  <si>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</si>
  <si>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</si>
  <si>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</si>
  <si>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</si>
  <si>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</si>
  <si>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</si>
  <si>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</si>
  <si>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</si>
  <si>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</si>
  <si>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</si>
  <si>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</si>
  <si>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</si>
  <si>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</si>
  <si>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</si>
  <si>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</si>
  <si>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</si>
  <si>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</si>
  <si>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</si>
  <si>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</si>
  <si>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</si>
  <si>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</si>
  <si>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</si>
  <si>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</si>
  <si>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</si>
  <si>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</si>
  <si>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</si>
  <si>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</si>
  <si>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</si>
  <si>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</si>
  <si>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</si>
  <si>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</si>
  <si>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</si>
  <si>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</si>
  <si>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</si>
  <si>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</si>
  <si>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</si>
  <si>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</si>
  <si>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</si>
  <si>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</si>
  <si>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</si>
  <si>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</si>
  <si>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</si>
  <si>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</si>
  <si>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</si>
  <si>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</si>
  <si>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</si>
  <si>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</si>
  <si>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</si>
  <si>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</si>
  <si>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</si>
  <si>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</si>
  <si>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</si>
  <si>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</si>
  <si>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</si>
  <si>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</si>
  <si>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</si>
  <si>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</si>
  <si>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</si>
  <si>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</si>
  <si>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</si>
  <si>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Croatia</t>
  </si>
  <si>
    <t>Netherlands</t>
  </si>
  <si>
    <t>G.1.1.1</t>
  </si>
  <si>
    <t>G.1.1.2</t>
  </si>
  <si>
    <t>G.1.1.3</t>
  </si>
  <si>
    <t>G.1.1.4</t>
  </si>
  <si>
    <t>OG.1.1.1</t>
  </si>
  <si>
    <t>OG.1.1.2</t>
  </si>
  <si>
    <t>OG.1.1.3</t>
  </si>
  <si>
    <t>OG.1.1.4</t>
  </si>
  <si>
    <t>OG.1.1.5</t>
  </si>
  <si>
    <t>OG.1.1.6</t>
  </si>
  <si>
    <t>OG.1.1.7</t>
  </si>
  <si>
    <t>OG.1.1.8</t>
  </si>
  <si>
    <t>G.2.1.1</t>
  </si>
  <si>
    <t>G.2.1.2</t>
  </si>
  <si>
    <t>G.2.1.3</t>
  </si>
  <si>
    <t>OG.2.1.1</t>
  </si>
  <si>
    <t>OG.2.1.2</t>
  </si>
  <si>
    <t>G.3.1.1</t>
  </si>
  <si>
    <t>G.3.1.2</t>
  </si>
  <si>
    <t>OG.3.1.1</t>
  </si>
  <si>
    <t>OG.3.1.2</t>
  </si>
  <si>
    <t>G.3.2.1</t>
  </si>
  <si>
    <t>OG.3.2.1</t>
  </si>
  <si>
    <t>OG.3.2.2</t>
  </si>
  <si>
    <t>OG.3.2.3</t>
  </si>
  <si>
    <t>OG.3.2.6</t>
  </si>
  <si>
    <t>G.3.3.1</t>
  </si>
  <si>
    <t>G.3.3.2</t>
  </si>
  <si>
    <t>G.3.3.3</t>
  </si>
  <si>
    <t>G.3.3.4</t>
  </si>
  <si>
    <t>G.3.3.5</t>
  </si>
  <si>
    <t>G.3.3.6</t>
  </si>
  <si>
    <t>G.3.4.1</t>
  </si>
  <si>
    <t>G.3.4.2</t>
  </si>
  <si>
    <t>G.3.4.3</t>
  </si>
  <si>
    <t>G.3.4.4</t>
  </si>
  <si>
    <t>G.3.4.5</t>
  </si>
  <si>
    <t>G.3.4.6</t>
  </si>
  <si>
    <t>G.3.4.7</t>
  </si>
  <si>
    <t>G.3.4.8</t>
  </si>
  <si>
    <t>G.3.4.9</t>
  </si>
  <si>
    <t>OG.3.4.1</t>
  </si>
  <si>
    <t>OG.3.4.2</t>
  </si>
  <si>
    <t>OG.3.4.3</t>
  </si>
  <si>
    <t>OG.3.4.4</t>
  </si>
  <si>
    <t>OG.3.4.5</t>
  </si>
  <si>
    <t>G.3.5.1</t>
  </si>
  <si>
    <t>G.3.5.2</t>
  </si>
  <si>
    <t>G.3.5.3</t>
  </si>
  <si>
    <t>G.3.5.4</t>
  </si>
  <si>
    <t>G.3.5.5</t>
  </si>
  <si>
    <t>G.3.5.6</t>
  </si>
  <si>
    <t>G.3.5.7</t>
  </si>
  <si>
    <t>G.3.5.8</t>
  </si>
  <si>
    <t>G.3.5.9</t>
  </si>
  <si>
    <t>G.3.5.10</t>
  </si>
  <si>
    <t>OG.3.5.1</t>
  </si>
  <si>
    <t>OG.3.5.2</t>
  </si>
  <si>
    <t>OG.3.5.3</t>
  </si>
  <si>
    <t>OG.3.5.4</t>
  </si>
  <si>
    <t>OG.3.5.5</t>
  </si>
  <si>
    <t>G.3.6.1</t>
  </si>
  <si>
    <t>G.3.6.2</t>
  </si>
  <si>
    <t>G.3.6.3</t>
  </si>
  <si>
    <t>G.3.6.4</t>
  </si>
  <si>
    <t>G.3.6.5</t>
  </si>
  <si>
    <t>G.3.6.6</t>
  </si>
  <si>
    <t>G.3.6.7</t>
  </si>
  <si>
    <t>G.3.6.8</t>
  </si>
  <si>
    <t>G.3.6.9</t>
  </si>
  <si>
    <t>G.3.6.10</t>
  </si>
  <si>
    <t>G.3.6.11</t>
  </si>
  <si>
    <t>G.3.6.12</t>
  </si>
  <si>
    <t>G.3.6.13</t>
  </si>
  <si>
    <t>G.3.6.14</t>
  </si>
  <si>
    <t>G.3.6.15</t>
  </si>
  <si>
    <t>G.3.6.16</t>
  </si>
  <si>
    <t>G.3.7.1</t>
  </si>
  <si>
    <t>G.3.7.2</t>
  </si>
  <si>
    <t>G.3.7.3</t>
  </si>
  <si>
    <t>G.3.7.4</t>
  </si>
  <si>
    <t>G.3.7.5</t>
  </si>
  <si>
    <t>G.3.7.6</t>
  </si>
  <si>
    <t>G.3.7.7</t>
  </si>
  <si>
    <t>G.3.7.8</t>
  </si>
  <si>
    <t>G.3.7.9</t>
  </si>
  <si>
    <t>G.3.7.10</t>
  </si>
  <si>
    <t>G.3.7.11</t>
  </si>
  <si>
    <t>G.3.7.12</t>
  </si>
  <si>
    <t>G.3.7.13</t>
  </si>
  <si>
    <t>G.3.7.14</t>
  </si>
  <si>
    <t>G.3.7.15</t>
  </si>
  <si>
    <t>G.3.7.16</t>
  </si>
  <si>
    <t>G.3.8.1</t>
  </si>
  <si>
    <t>G.3.8.2</t>
  </si>
  <si>
    <t>G.3.8.3</t>
  </si>
  <si>
    <t>G.3.8.4</t>
  </si>
  <si>
    <t>OG.3.8.1</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</si>
  <si>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</si>
  <si>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</si>
  <si>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</si>
  <si>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</si>
  <si>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</si>
  <si>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</si>
  <si>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</si>
  <si>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</si>
  <si>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</si>
  <si>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</si>
  <si>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</si>
  <si>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</si>
  <si>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</si>
  <si>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</si>
  <si>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</si>
  <si>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</si>
  <si>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</si>
  <si>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</si>
  <si>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</si>
  <si>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</si>
  <si>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</si>
  <si>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</si>
  <si>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</si>
  <si>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</si>
  <si>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</si>
  <si>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</si>
  <si>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</si>
  <si>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</si>
  <si>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</si>
  <si>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</si>
  <si>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</si>
  <si>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</si>
  <si>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</si>
  <si>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</si>
  <si>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G.3.11.1</t>
  </si>
  <si>
    <t>G.3.11.2</t>
  </si>
  <si>
    <t>G.3.11.3</t>
  </si>
  <si>
    <t>G.3.11.4</t>
  </si>
  <si>
    <t>G.3.12.1</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</si>
  <si>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</si>
  <si>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</si>
  <si>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</si>
  <si>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</si>
  <si>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</si>
  <si>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</si>
  <si>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</si>
  <si>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</si>
  <si>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</si>
  <si>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</si>
  <si>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</si>
  <si>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</si>
  <si>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</si>
  <si>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</si>
  <si>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</si>
  <si>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</si>
  <si>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</si>
  <si>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</si>
  <si>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</si>
  <si>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</si>
  <si>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</si>
  <si>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</si>
  <si>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</si>
  <si>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</si>
  <si>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</si>
  <si>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</si>
  <si>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</si>
  <si>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</si>
  <si>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</si>
  <si>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</si>
  <si>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</si>
  <si>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</si>
  <si>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</si>
  <si>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</si>
  <si>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</si>
  <si>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</si>
  <si>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</si>
  <si>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</si>
  <si>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</si>
  <si>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</si>
  <si>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</si>
  <si>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</si>
  <si>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</si>
  <si>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</si>
  <si>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</si>
  <si>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</si>
  <si>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</si>
  <si>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</si>
  <si>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</si>
  <si>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</si>
  <si>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</si>
  <si>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</si>
  <si>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</si>
  <si>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</si>
  <si>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</si>
  <si>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</si>
  <si>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</si>
  <si>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</si>
  <si>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</si>
  <si>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</si>
  <si>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</si>
  <si>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</si>
  <si>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</si>
  <si>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</si>
  <si>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</si>
  <si>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</si>
  <si>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</si>
  <si>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</si>
  <si>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</si>
  <si>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</si>
  <si>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</si>
  <si>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</si>
  <si>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</si>
  <si>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</si>
  <si>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</si>
  <si>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</si>
  <si>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</si>
  <si>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</si>
  <si>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</si>
  <si>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</si>
  <si>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</si>
  <si>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</si>
  <si>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</si>
  <si>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</si>
  <si>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</si>
  <si>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</si>
  <si>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</si>
  <si>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</si>
  <si>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</si>
  <si>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</si>
  <si>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</si>
  <si>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</si>
  <si>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</si>
  <si>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</si>
  <si>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</si>
  <si>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</si>
  <si>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</si>
  <si>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</si>
  <si>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</si>
  <si>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</si>
  <si>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</si>
  <si>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</si>
  <si>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</si>
  <si>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</si>
  <si>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</si>
  <si>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</si>
  <si>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</si>
  <si>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</si>
  <si>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</si>
  <si>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</si>
  <si>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</si>
  <si>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</si>
  <si>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</si>
  <si>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</si>
  <si>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</si>
  <si>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</si>
  <si>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</si>
  <si>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</si>
  <si>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</si>
  <si>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</si>
  <si>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</si>
  <si>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</si>
  <si>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</si>
  <si>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</si>
  <si>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</si>
  <si>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</si>
  <si>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</si>
  <si>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</si>
  <si>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</si>
  <si>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</si>
  <si>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</si>
  <si>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</si>
  <si>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</si>
  <si>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</si>
  <si>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</si>
  <si>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</si>
  <si>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</si>
  <si>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</si>
  <si>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</si>
  <si>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</si>
  <si>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</si>
  <si>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</si>
  <si>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</si>
  <si>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</si>
  <si>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</si>
  <si>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</si>
  <si>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</si>
  <si>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</si>
  <si>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</si>
  <si>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</si>
  <si>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</si>
  <si>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</si>
  <si>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</si>
  <si>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</si>
  <si>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</si>
  <si>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</si>
  <si>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</si>
  <si>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</si>
  <si>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</si>
  <si>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</si>
  <si>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</si>
  <si>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</si>
  <si>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</si>
  <si>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</si>
  <si>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</si>
  <si>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</si>
  <si>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</si>
  <si>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</si>
  <si>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</si>
  <si>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</si>
  <si>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</si>
  <si>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</si>
  <si>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</si>
  <si>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</si>
  <si>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</si>
  <si>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</si>
  <si>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</si>
  <si>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</si>
  <si>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</si>
  <si>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M.7.5.1</t>
  </si>
  <si>
    <t>M.7.5.2</t>
  </si>
  <si>
    <t>M.7.5.3</t>
  </si>
  <si>
    <t>M.7.5.4</t>
  </si>
  <si>
    <t>M.7.5.5</t>
  </si>
  <si>
    <t>M.7.5.6</t>
  </si>
  <si>
    <t>M.7.5.7</t>
  </si>
  <si>
    <t>M.7.5.8</t>
  </si>
  <si>
    <t>M.7.5.9</t>
  </si>
  <si>
    <t>M.7.5.10</t>
  </si>
  <si>
    <t>M.7.5.11</t>
  </si>
  <si>
    <t>M.7.5.12</t>
  </si>
  <si>
    <t>M.7.5.13</t>
  </si>
  <si>
    <t>M.7.5.14</t>
  </si>
  <si>
    <t>M.7.5.15</t>
  </si>
  <si>
    <t>M.7.5.16</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</si>
  <si>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</si>
  <si>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</si>
  <si>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</si>
  <si>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</si>
  <si>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</si>
  <si>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</si>
  <si>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</si>
  <si>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</si>
  <si>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</si>
  <si>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</si>
  <si>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</si>
  <si>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</si>
  <si>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</si>
  <si>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</si>
  <si>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</si>
  <si>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</si>
  <si>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</si>
  <si>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</si>
  <si>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</si>
  <si>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</si>
  <si>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</si>
  <si>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</si>
  <si>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</si>
  <si>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</si>
  <si>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</si>
  <si>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</si>
  <si>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</si>
  <si>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</si>
  <si>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</si>
  <si>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</si>
  <si>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</si>
  <si>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</si>
  <si>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</si>
  <si>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</si>
  <si>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</si>
  <si>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</si>
  <si>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</si>
  <si>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</si>
  <si>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</si>
  <si>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</si>
  <si>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</si>
  <si>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</si>
  <si>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</si>
  <si>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</si>
  <si>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</si>
  <si>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</si>
  <si>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</si>
  <si>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</si>
  <si>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</si>
  <si>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</si>
  <si>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</si>
  <si>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</si>
  <si>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</si>
  <si>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</si>
  <si>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</si>
  <si>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</si>
  <si>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</si>
  <si>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</si>
  <si>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</si>
  <si>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</si>
  <si>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</si>
  <si>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</si>
  <si>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</si>
  <si>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</si>
  <si>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</si>
  <si>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</si>
  <si>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</si>
  <si>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</si>
  <si>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</si>
  <si>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</si>
  <si>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</si>
  <si>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</si>
  <si>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</si>
  <si>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</si>
  <si>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</si>
  <si>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</si>
  <si>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</si>
  <si>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</si>
  <si>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</si>
  <si>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</si>
  <si>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</si>
  <si>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</si>
  <si>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</si>
  <si>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</si>
  <si>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</si>
  <si>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</si>
  <si>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</si>
  <si>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</si>
  <si>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</si>
  <si>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</si>
  <si>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</si>
  <si>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</si>
  <si>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</si>
  <si>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</si>
  <si>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</si>
  <si>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</si>
  <si>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</si>
  <si>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</si>
  <si>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</si>
  <si>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</si>
  <si>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</si>
  <si>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</si>
  <si>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</si>
  <si>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</si>
  <si>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</si>
  <si>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</si>
  <si>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</si>
  <si>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</si>
  <si>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</si>
  <si>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</si>
  <si>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</si>
  <si>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</si>
  <si>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</si>
  <si>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</si>
  <si>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</si>
  <si>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</si>
  <si>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</si>
  <si>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</si>
  <si>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</si>
  <si>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</si>
  <si>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</si>
  <si>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</si>
  <si>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</si>
  <si>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</si>
  <si>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</si>
  <si>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</si>
  <si>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</si>
  <si>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</si>
  <si>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</si>
  <si>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</si>
  <si>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</si>
  <si>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</si>
  <si>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</si>
  <si>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</si>
  <si>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</si>
  <si>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</si>
  <si>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</si>
  <si>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</si>
  <si>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</si>
  <si>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</si>
  <si>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</si>
  <si>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</si>
  <si>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</si>
  <si>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</si>
  <si>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</si>
  <si>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</si>
  <si>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</si>
  <si>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</si>
  <si>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</si>
  <si>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</si>
  <si>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</si>
  <si>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</si>
  <si>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</si>
  <si>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</si>
  <si>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</si>
  <si>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</si>
  <si>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</si>
  <si>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</si>
  <si>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</si>
  <si>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</si>
  <si>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</si>
  <si>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</si>
  <si>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</si>
  <si>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</si>
  <si>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</si>
  <si>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</si>
  <si>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</si>
  <si>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</si>
  <si>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</si>
  <si>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</si>
  <si>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</si>
  <si>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</si>
  <si>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</si>
  <si>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</si>
  <si>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</si>
  <si>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</si>
  <si>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</si>
  <si>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</si>
  <si>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</si>
  <si>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</si>
  <si>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</si>
  <si>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</si>
  <si>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</si>
  <si>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</si>
  <si>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</si>
  <si>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</si>
  <si>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</si>
  <si>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</si>
  <si>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</si>
  <si>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</si>
  <si>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</si>
  <si>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</si>
  <si>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</si>
  <si>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</si>
  <si>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</si>
  <si>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</si>
  <si>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</si>
  <si>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</si>
  <si>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</si>
  <si>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</si>
  <si>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</si>
  <si>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</si>
  <si>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</si>
  <si>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</si>
  <si>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</si>
  <si>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</si>
  <si>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</si>
  <si>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</si>
  <si>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</si>
  <si>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</si>
  <si>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</si>
  <si>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</si>
  <si>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</si>
  <si>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</si>
  <si>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</si>
  <si>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</si>
  <si>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</si>
  <si>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</si>
  <si>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</si>
  <si>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</si>
  <si>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</si>
  <si>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</si>
  <si>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</si>
  <si>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</si>
  <si>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</si>
  <si>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</si>
  <si>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</si>
  <si>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</si>
  <si>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</si>
  <si>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</si>
  <si>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</si>
  <si>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</si>
  <si>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</si>
  <si>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</si>
  <si>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</si>
  <si>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</si>
  <si>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</si>
  <si>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</si>
  <si>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</si>
  <si>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</si>
  <si>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</si>
  <si>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</si>
  <si>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</si>
  <si>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</si>
  <si>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</si>
  <si>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</si>
  <si>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Polska</t>
  </si>
  <si>
    <t>Województwo dolnośląskie</t>
  </si>
  <si>
    <t>Województwo kujawsko-pomorskie</t>
  </si>
  <si>
    <t>Województwo lubelskie</t>
  </si>
  <si>
    <t>Województwo lubuskie</t>
  </si>
  <si>
    <t>Województwo łódzkie</t>
  </si>
  <si>
    <t>Województwo małopolskie</t>
  </si>
  <si>
    <t>Województwo mazowieckie</t>
  </si>
  <si>
    <t>Województwo opolskie</t>
  </si>
  <si>
    <t>Województwo podkarpackie</t>
  </si>
  <si>
    <t>Województwo podlaskie</t>
  </si>
  <si>
    <t>Województwo pomorskie</t>
  </si>
  <si>
    <t>Województwo śląskie</t>
  </si>
  <si>
    <t>Województwo świętokrzyskie</t>
  </si>
  <si>
    <t>Województwo warmińsko-mazurskie</t>
  </si>
  <si>
    <t>Województwo wielkopolskie</t>
  </si>
  <si>
    <t>Województwo zachodniopomorskie</t>
  </si>
  <si>
    <t>=&lt;250,000</t>
  </si>
  <si>
    <t>(500,000; 1,000,000]</t>
  </si>
  <si>
    <t>(250,000; 500,000]</t>
  </si>
  <si>
    <t>(1,000,000; 5,000,000]</t>
  </si>
  <si>
    <t>(5,000,000; 10,000,000]</t>
  </si>
  <si>
    <t>(10,000,000; 15,000,000]</t>
  </si>
  <si>
    <t>(15,000,000; 20,000,000]</t>
  </si>
  <si>
    <t>(20,000,000; 30,000,000]</t>
  </si>
  <si>
    <t>(30,000,000; 40,000,000]</t>
  </si>
  <si>
    <t>(40,000,000; 50,000,000]</t>
  </si>
  <si>
    <t>&gt;50,000,000</t>
  </si>
  <si>
    <t>PLN</t>
  </si>
  <si>
    <t>Annuity</t>
  </si>
  <si>
    <t>Annuity with baloon payment</t>
  </si>
  <si>
    <t>Domestic (Poland)</t>
  </si>
  <si>
    <t>Annuity with principal grace period</t>
  </si>
  <si>
    <t>OG.3.3.1</t>
  </si>
  <si>
    <t>OG.3.3.2</t>
  </si>
  <si>
    <t>OG.3.3.3</t>
  </si>
  <si>
    <t>OG.3.3.4</t>
  </si>
  <si>
    <t>OG.3.3.5</t>
  </si>
  <si>
    <t>OG.3.3.6</t>
  </si>
  <si>
    <t>OG.3.11.1</t>
  </si>
  <si>
    <t>OG.3.11.2</t>
  </si>
  <si>
    <t>OG.3.11.3</t>
  </si>
  <si>
    <t>OG.3.11.4</t>
  </si>
  <si>
    <t>OG.3.11.5</t>
  </si>
  <si>
    <t>OG.3.11.6</t>
  </si>
  <si>
    <t>OG.3.11.7</t>
  </si>
  <si>
    <t>OG.3.10.1</t>
  </si>
  <si>
    <t>OG.3.10.2</t>
  </si>
  <si>
    <t>OG.3.10.3</t>
  </si>
  <si>
    <t>OG.3.10.4</t>
  </si>
  <si>
    <t>OG.3.10.5</t>
  </si>
  <si>
    <t>OG.3.10.6</t>
  </si>
  <si>
    <t>OG.3.10.7</t>
  </si>
  <si>
    <t>OM.7.4.1</t>
  </si>
  <si>
    <t>OM.7.4.2</t>
  </si>
  <si>
    <t>OM.7.4.3</t>
  </si>
  <si>
    <t>OM.7.4.4</t>
  </si>
  <si>
    <t>OM.7.4.5</t>
  </si>
  <si>
    <t>OM.7.4.6</t>
  </si>
  <si>
    <t>OM.7.4.7</t>
  </si>
  <si>
    <t>OM.7.4.8</t>
  </si>
  <si>
    <t>OM.7.4.9</t>
  </si>
  <si>
    <t>OM.7.4.10</t>
  </si>
  <si>
    <t>o/w substitute assets</t>
  </si>
  <si>
    <t>o/w liquidity buffer</t>
  </si>
  <si>
    <t>ING Bank Hipoteczny Spółka Akcyjna</t>
  </si>
  <si>
    <t>Cut-off Date: 31/12/21</t>
  </si>
  <si>
    <t>https://www.inghipoteczny.pl/</t>
  </si>
  <si>
    <t>31/12/21</t>
  </si>
  <si>
    <t>Y</t>
  </si>
  <si>
    <t>Reporting Date: 31/01/22</t>
  </si>
  <si>
    <t xml:space="preserve">Michał Dumicz 
Treasurer 
M: + 48 887 661 631
E: michal.dumicz@inghipoteczny.pl
</t>
  </si>
  <si>
    <t>ING Bank Śląski Spółka Akcyjna</t>
  </si>
  <si>
    <t>NBP repo eligibility</t>
  </si>
  <si>
    <t xml:space="preserve">Yes; ISIN: XS2063297423 </t>
  </si>
  <si>
    <t>Solvency II compliance</t>
  </si>
  <si>
    <t>Yes</t>
  </si>
  <si>
    <t>(ii)        Percentage of loans more than ninety days past due:</t>
  </si>
  <si>
    <t xml:space="preserve">  Maturity structure of covered bonds: </t>
  </si>
  <si>
    <t xml:space="preserve">   Maturity structure of cover assets: </t>
  </si>
  <si>
    <t xml:space="preserve">     Value of covered bonds: </t>
  </si>
  <si>
    <t xml:space="preserve">    Geographical distribution: </t>
  </si>
  <si>
    <t>      Type of cover assets:</t>
  </si>
  <si>
    <t xml:space="preserve">   Loan size: </t>
  </si>
  <si>
    <t xml:space="preserve">        Interest rate risk - cover pool:</t>
  </si>
  <si>
    <t>   Currency risk - cover pool:</t>
  </si>
  <si>
    <t xml:space="preserve">          Interest rate risk - covered bond:</t>
  </si>
  <si>
    <t>  Currency risk - covered 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</si>
</sst>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z_ł_-;\-* #,##0.00\ _z_ł_-;_-* &quot;-&quot;??\ _z_ł_-;_-@_-"/>
    <numFmt numFmtId="165" formatCode="_ * #,##0.00_ ;_ * \-#,##0.00_ ;_ * &quot;-&quot;??_ ;_ @_ "/>
    <numFmt numFmtId="166" formatCode="#,##0.00,,"/>
  </numFmts>
  <fonts count="36" x14ac:knownFonts="1">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0"/>
      <color theme="1"/>
      <name val="Calibri"/>
      <family val="2"/>
      <scheme val="minor"/>
    </font>
    <font>
      <i/>
      <sz val="11"/>
      <name val="Calibri"/>
      <family val="2"/>
      <charset val="238"/>
      <scheme val="minor"/>
    </font>
    <font>
      <sz val="10"/>
      <color rgb="FF6A8759"/>
      <name val="Courier New"/>
      <family val="3"/>
      <charset val="238"/>
    </font>
    <font>
      <sz val="11"/>
      <name val="Calibri"/>
      <family val="2"/>
      <charset val="238"/>
      <scheme val="minor"/>
    </font>
    <font>
      <i/>
      <sz val="11"/>
      <color theme="1"/>
      <name val="Calibri"/>
      <family val="2"/>
      <charset val="238"/>
      <scheme val="minor"/>
    </font>
  </fonts>
  <fills count="7">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8">
    <xf numFmtId="0" fontId="0" fillId="0" borderId="0"/>
    <xf numFmtId="9" fontId="2"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lignment horizontal="left" wrapText="1"/>
    </xf>
    <xf numFmtId="165" fontId="2" fillId="0" borderId="0" applyFont="0" applyFill="0" applyBorder="0" applyAlignment="0" applyProtection="0"/>
    <xf numFmtId="0" fontId="3" fillId="0" borderId="0"/>
    <xf numFmtId="0" fontId="23" fillId="0" borderId="0"/>
    <xf numFmtId="0" fontId="24" fillId="0" borderId="0" applyNumberFormat="0" applyFill="0" applyBorder="0" applyAlignment="0" applyProtection="0"/>
    <xf numFmtId="164" fontId="2" fillId="0" borderId="0" applyFont="0" applyFill="0" applyBorder="0" applyAlignment="0" applyProtection="0"/>
  </cellStyleXfs>
  <cellXfs count="116">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0" fillId="0"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0" fillId="0" borderId="0" xfId="0" applyFont="1"/>
    <xf numFmtId="0" fontId="9" fillId="2" borderId="0" xfId="0" quotePrefix="1"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4" fillId="0" borderId="0" xfId="0" applyFont="1" applyBorder="1" applyAlignment="1">
      <alignment horizontal="left" vertical="center"/>
    </xf>
    <xf numFmtId="0" fontId="13" fillId="0" borderId="1" xfId="0" applyFont="1" applyBorder="1"/>
    <xf numFmtId="0" fontId="13" fillId="0" borderId="2" xfId="0" applyFont="1" applyBorder="1"/>
    <xf numFmtId="0" fontId="13" fillId="0" borderId="3" xfId="0" applyFont="1" applyBorder="1"/>
    <xf numFmtId="0" fontId="13" fillId="0" borderId="4" xfId="0" applyFont="1" applyBorder="1"/>
    <xf numFmtId="0" fontId="13" fillId="0" borderId="0" xfId="0" applyFont="1" applyBorder="1"/>
    <xf numFmtId="0" fontId="13" fillId="0" borderId="5" xfId="0" applyFont="1" applyBorder="1"/>
    <xf numFmtId="0" fontId="15" fillId="0" borderId="0" xfId="0" applyFont="1" applyBorder="1" applyAlignment="1">
      <alignment horizontal="center"/>
    </xf>
    <xf numFmtId="0" fontId="14" fillId="0" borderId="0" xfId="0" applyFont="1" applyBorder="1" applyAlignment="1">
      <alignment horizontal="center" vertical="center"/>
    </xf>
    <xf numFmtId="17" fontId="16" fillId="0" borderId="0" xfId="0" applyNumberFormat="1" applyFont="1" applyBorder="1" applyAlignment="1">
      <alignment horizontal="center"/>
    </xf>
    <xf numFmtId="0" fontId="17" fillId="0" borderId="0" xfId="0" applyFont="1" applyBorder="1" applyAlignment="1">
      <alignment horizontal="center" vertical="center"/>
    </xf>
    <xf numFmtId="0" fontId="16" fillId="0" borderId="0" xfId="0" applyFont="1" applyBorder="1" applyAlignment="1">
      <alignment horizontal="center"/>
    </xf>
    <xf numFmtId="0" fontId="18" fillId="0" borderId="0" xfId="0" applyFont="1" applyBorder="1"/>
    <xf numFmtId="0" fontId="0" fillId="0" borderId="0" xfId="0" applyFont="1" applyAlignment="1"/>
    <xf numFmtId="0" fontId="13" fillId="0" borderId="6" xfId="0" applyFont="1" applyBorder="1"/>
    <xf numFmtId="0" fontId="13" fillId="0" borderId="7" xfId="0" applyFont="1" applyBorder="1"/>
    <xf numFmtId="0" fontId="13" fillId="0" borderId="8" xfId="0" applyFont="1" applyBorder="1"/>
    <xf numFmtId="0" fontId="9" fillId="0" borderId="0" xfId="0" applyFont="1" applyFill="1" applyBorder="1" applyAlignment="1">
      <alignment horizontal="right" vertical="center" wrapText="1"/>
    </xf>
    <xf numFmtId="0" fontId="11"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12" fillId="4" borderId="0" xfId="0" applyFont="1" applyFill="1" applyBorder="1" applyAlignment="1">
      <alignment horizontal="center" vertical="center" wrapText="1"/>
    </xf>
    <xf numFmtId="0" fontId="12"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10" fontId="9" fillId="0" borderId="0" xfId="0" quotePrefix="1" applyNumberFormat="1" applyFont="1" applyFill="1" applyBorder="1" applyAlignment="1">
      <alignment horizontal="center" vertical="center" wrapText="1"/>
    </xf>
    <xf numFmtId="9" fontId="9" fillId="0" borderId="0" xfId="1" quotePrefix="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3" fontId="9" fillId="0" borderId="0" xfId="0" quotePrefix="1" applyNumberFormat="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9" fontId="9" fillId="0" borderId="0" xfId="1" applyFont="1" applyFill="1" applyBorder="1" applyAlignment="1">
      <alignment horizontal="center" vertical="center" wrapText="1"/>
    </xf>
    <xf numFmtId="0" fontId="11"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12" fillId="0" borderId="0" xfId="0" applyFont="1" applyFill="1" applyBorder="1" applyAlignment="1">
      <alignment horizontal="center" vertical="center" wrapText="1"/>
    </xf>
    <xf numFmtId="0" fontId="24" fillId="0" borderId="0" xfId="116" applyFill="1" applyBorder="1" applyAlignment="1">
      <alignment horizontal="center" vertical="center" wrapText="1"/>
    </xf>
    <xf numFmtId="0" fontId="0" fillId="0" borderId="0" xfId="0" applyFill="1"/>
    <xf numFmtId="0" fontId="26" fillId="0" borderId="0" xfId="116" quotePrefix="1" applyFont="1" applyFill="1" applyBorder="1" applyAlignment="1">
      <alignment horizontal="center" vertical="center" wrapText="1"/>
    </xf>
    <xf numFmtId="0" fontId="10" fillId="0" borderId="0" xfId="0" quotePrefix="1" applyFont="1" applyFill="1" applyBorder="1" applyAlignment="1">
      <alignment horizontal="right" vertical="center" wrapText="1"/>
    </xf>
    <xf numFmtId="0" fontId="24" fillId="0" borderId="0" xfId="116" quotePrefix="1" applyFill="1" applyBorder="1" applyAlignment="1">
      <alignment horizontal="center" vertical="center" wrapText="1"/>
    </xf>
    <xf numFmtId="0" fontId="22" fillId="0" borderId="0" xfId="0" applyFont="1" applyFill="1" applyBorder="1" applyAlignment="1">
      <alignment horizontal="right" vertical="center" wrapText="1"/>
    </xf>
    <xf numFmtId="0" fontId="22" fillId="0" borderId="0" xfId="0" quotePrefix="1" applyFont="1" applyFill="1" applyBorder="1" applyAlignment="1">
      <alignment horizontal="right" vertical="center" wrapText="1"/>
    </xf>
    <xf numFmtId="0" fontId="25" fillId="0" borderId="0" xfId="116" applyFont="1" applyAlignment="1"/>
    <xf numFmtId="0" fontId="27" fillId="0"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0" fillId="0" borderId="0" xfId="0" applyAlignment="1">
      <alignment horizontal="center"/>
    </xf>
    <xf numFmtId="0" fontId="24" fillId="0" borderId="9" xfId="116" applyFill="1" applyBorder="1" applyAlignment="1">
      <alignment horizontal="center" vertical="center" wrapText="1"/>
    </xf>
    <xf numFmtId="0" fontId="24" fillId="0" borderId="10" xfId="116" applyFill="1" applyBorder="1" applyAlignment="1">
      <alignment horizontal="center" vertical="center" wrapText="1"/>
    </xf>
    <xf numFmtId="0" fontId="24" fillId="0" borderId="10" xfId="116" quotePrefix="1" applyFill="1" applyBorder="1" applyAlignment="1">
      <alignment horizontal="right" vertical="center" wrapText="1"/>
    </xf>
    <xf numFmtId="0" fontId="24" fillId="0" borderId="10" xfId="116" quotePrefix="1" applyFill="1" applyBorder="1" applyAlignment="1">
      <alignment horizontal="center" vertical="center" wrapText="1"/>
    </xf>
    <xf numFmtId="0" fontId="24"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2" fillId="3" borderId="9" xfId="0" applyFont="1" applyFill="1" applyBorder="1" applyAlignment="1">
      <alignment horizontal="center" vertical="center" wrapText="1"/>
    </xf>
    <xf numFmtId="0" fontId="24" fillId="0" borderId="11" xfId="116" quotePrefix="1" applyFill="1" applyBorder="1" applyAlignment="1">
      <alignment horizontal="right" vertical="center" wrapText="1"/>
    </xf>
    <xf numFmtId="0" fontId="28" fillId="0" borderId="0" xfId="0" applyFont="1" applyBorder="1" applyAlignment="1">
      <alignment horizontal="center" vertical="center"/>
    </xf>
    <xf numFmtId="0" fontId="24" fillId="0" borderId="0" xfId="116" applyAlignment="1">
      <alignment horizontal="center"/>
    </xf>
    <xf numFmtId="0" fontId="0" fillId="0" borderId="0" xfId="0"/>
    <xf numFmtId="0" fontId="9" fillId="0" borderId="0" xfId="0" applyFont="1" applyFill="1" applyBorder="1" applyAlignment="1">
      <alignment horizontal="center" vertical="center" wrapText="1"/>
    </xf>
    <xf numFmtId="0" fontId="9" fillId="0" borderId="0" xfId="0" quotePrefix="1" applyFont="1" applyFill="1" applyBorder="1" applyAlignment="1">
      <alignment horizontal="center" vertical="center" wrapText="1"/>
    </xf>
    <xf numFmtId="0" fontId="0" fillId="0" borderId="0" xfId="0" applyFont="1"/>
    <xf numFmtId="0" fontId="19" fillId="0" borderId="0" xfId="0" quotePrefix="1" applyFont="1" applyFill="1" applyBorder="1" applyAlignment="1">
      <alignment horizontal="center" vertical="center" wrapText="1"/>
    </xf>
    <xf numFmtId="0" fontId="0" fillId="0" borderId="0" xfId="0" applyAlignment="1">
      <alignment horizontal="center"/>
    </xf>
    <xf numFmtId="0" fontId="9"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0" borderId="0" xfId="0" applyFill="1" applyAlignment="1">
      <alignment horizontal="center"/>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0" xfId="0" applyFont="1" applyAlignment="1">
      <alignment vertical="center"/>
    </xf>
    <xf numFmtId="166" fontId="9" fillId="0" borderId="0" xfId="0" applyNumberFormat="1" applyFont="1" applyFill="1" applyBorder="1" applyAlignment="1">
      <alignment horizontal="center" vertical="center" wrapText="1"/>
    </xf>
    <xf numFmtId="166" fontId="9" fillId="0" borderId="0" xfId="0"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4" fillId="0" borderId="0" xfId="0" applyNumberFormat="1" applyFont="1" applyFill="1" applyBorder="1" applyAlignment="1">
      <alignment horizontal="center" vertical="center" wrapText="1"/>
    </xf>
    <xf numFmtId="10" fontId="27" fillId="0" borderId="0" xfId="0" quotePrefix="1"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0" fontId="25" fillId="3" borderId="0" xfId="116" applyFont="1" applyFill="1" applyBorder="1" applyAlignment="1">
      <alignment horizontal="center"/>
    </xf>
    <xf numFmtId="0" fontId="25" fillId="0" borderId="0" xfId="116" applyFont="1" applyAlignment="1"/>
    <xf numFmtId="166" fontId="32" fillId="0" borderId="0" xfId="0" applyNumberFormat="1" applyFont="1" applyFill="1" applyBorder="1" applyAlignment="1">
      <alignment horizontal="center" vertical="center" wrapText="1"/>
    </xf>
    <xf numFmtId="10" fontId="32" fillId="0" borderId="0" xfId="0" quotePrefix="1" applyNumberFormat="1" applyFont="1" applyFill="1" applyBorder="1" applyAlignment="1">
      <alignment horizontal="center" vertical="center" wrapText="1"/>
    </xf>
    <xf numFmtId="0" fontId="35" fillId="0" borderId="0" xfId="0" quotePrefix="1" applyFont="1" applyFill="1" applyBorder="1" applyAlignment="1">
      <alignment horizontal="right" vertical="center" wrapText="1"/>
    </xf>
    <xf numFmtId="0" fontId="1" fillId="0" borderId="0" xfId="0" applyFont="1" applyBorder="1" applyAlignment="1">
      <alignment horizontal="center"/>
    </xf>
    <xf numFmtId="0" fontId="9" fillId="0" borderId="0" xfId="0" applyNumberFormat="1" applyFont="1" applyFill="1" applyBorder="1" applyAlignment="1">
      <alignment horizontal="center" vertical="center" wrapText="1"/>
    </xf>
    <xf numFmtId="3" fontId="34" fillId="0" borderId="0" xfId="0" applyNumberFormat="1" applyFont="1" applyFill="1" applyBorder="1" applyAlignment="1">
      <alignment horizontal="center" vertical="center" wrapText="1"/>
    </xf>
    <xf numFmtId="0" fontId="9" fillId="0" borderId="0" xfId="117" applyNumberFormat="1" applyFont="1" applyFill="1" applyBorder="1" applyAlignment="1">
      <alignment horizontal="center" vertical="center" wrapText="1"/>
    </xf>
    <xf numFmtId="0" fontId="24" fillId="3" borderId="0" xfId="116" applyFill="1" applyBorder="1" applyAlignment="1">
      <alignment horizontal="center"/>
    </xf>
    <xf numFmtId="0" fontId="24" fillId="0" borderId="0" xfId="116" applyAlignment="1"/>
  </cellXfs>
  <cellStyles count="118">
    <cellStyle name="Comma 2" xfId="113"/>
    <cellStyle name="Dziesiętny" xfId="117" builtinId="3"/>
    <cellStyle name="Hiperłącze" xfId="116" builtinId="8"/>
    <cellStyle name="Normal 2" xfId="114"/>
    <cellStyle name="Normal 3" xfId="3"/>
    <cellStyle name="Normal 4" xfId="2"/>
    <cellStyle name="Normal 7" xfId="115"/>
    <cellStyle name="Normalny" xfId="0" builtinId="0"/>
    <cellStyle name="Odwiedzone hiperłącze" xfId="4" builtinId="9" hidden="1"/>
    <cellStyle name="Odwiedzone hiperłącze" xfId="5" builtinId="9" hidden="1"/>
    <cellStyle name="Odwiedzone hiperłącze" xfId="6" builtinId="9" hidden="1"/>
    <cellStyle name="Odwiedzone hiperłącze" xfId="7" builtinId="9" hidden="1"/>
    <cellStyle name="Odwiedzone hiperłącze" xfId="8" builtinId="9" hidden="1"/>
    <cellStyle name="Odwiedzone hiperłącze" xfId="9" builtinId="9" hidden="1"/>
    <cellStyle name="Odwiedzone hiperłącze" xfId="10" builtinId="9" hidden="1"/>
    <cellStyle name="Odwiedzone hiperłącze" xfId="11" builtinId="9" hidden="1"/>
    <cellStyle name="Odwiedzone hiperłącze" xfId="12" builtinId="9" hidden="1"/>
    <cellStyle name="Odwiedzone hiperłącze" xfId="13" builtinId="9" hidden="1"/>
    <cellStyle name="Odwiedzone hiperłącze" xfId="14" builtinId="9" hidden="1"/>
    <cellStyle name="Odwiedzone hiperłącze" xfId="15" builtinId="9" hidden="1"/>
    <cellStyle name="Odwiedzone hiperłącze" xfId="16" builtinId="9" hidden="1"/>
    <cellStyle name="Odwiedzone hiperłącze" xfId="17" builtinId="9" hidden="1"/>
    <cellStyle name="Odwiedzone hiperłącze" xfId="18" builtinId="9" hidden="1"/>
    <cellStyle name="Odwiedzone hiperłącze" xfId="19" builtinId="9" hidden="1"/>
    <cellStyle name="Odwiedzone hiperłącze" xfId="20" builtinId="9" hidden="1"/>
    <cellStyle name="Odwiedzone hiperłącze" xfId="21" builtinId="9" hidden="1"/>
    <cellStyle name="Odwiedzone hiperłącze" xfId="22" builtinId="9" hidden="1"/>
    <cellStyle name="Odwiedzone hiperłącze" xfId="23" builtinId="9" hidden="1"/>
    <cellStyle name="Odwiedzone hiperłącze" xfId="24" builtinId="9" hidden="1"/>
    <cellStyle name="Odwiedzone hiperłącze" xfId="25" builtinId="9" hidden="1"/>
    <cellStyle name="Odwiedzone hiperłącze" xfId="26" builtinId="9" hidden="1"/>
    <cellStyle name="Odwiedzone hiperłącze" xfId="27" builtinId="9" hidden="1"/>
    <cellStyle name="Odwiedzone hiperłącze" xfId="28" builtinId="9" hidden="1"/>
    <cellStyle name="Odwiedzone hiperłącze" xfId="29" builtinId="9" hidden="1"/>
    <cellStyle name="Odwiedzone hiperłącze" xfId="30" builtinId="9" hidden="1"/>
    <cellStyle name="Odwiedzone hiperłącze" xfId="31" builtinId="9" hidden="1"/>
    <cellStyle name="Odwiedzone hiperłącze" xfId="32" builtinId="9" hidden="1"/>
    <cellStyle name="Odwiedzone hiperłącze" xfId="33" builtinId="9" hidden="1"/>
    <cellStyle name="Odwiedzone hiperłącze" xfId="34" builtinId="9" hidden="1"/>
    <cellStyle name="Odwiedzone hiperłącze" xfId="35" builtinId="9" hidden="1"/>
    <cellStyle name="Odwiedzone hiperłącze" xfId="36" builtinId="9" hidden="1"/>
    <cellStyle name="Odwiedzone hiperłącze" xfId="37" builtinId="9" hidden="1"/>
    <cellStyle name="Odwiedzone hiperłącze" xfId="38" builtinId="9" hidden="1"/>
    <cellStyle name="Odwiedzone hiperłącze" xfId="39" builtinId="9" hidden="1"/>
    <cellStyle name="Odwiedzone hiperłącze" xfId="40" builtinId="9" hidden="1"/>
    <cellStyle name="Odwiedzone hiperłącze" xfId="41" builtinId="9" hidden="1"/>
    <cellStyle name="Odwiedzone hiperłącze" xfId="42" builtinId="9" hidden="1"/>
    <cellStyle name="Odwiedzone hiperłącze" xfId="43" builtinId="9" hidden="1"/>
    <cellStyle name="Odwiedzone hiperłącze" xfId="44" builtinId="9" hidden="1"/>
    <cellStyle name="Odwiedzone hiperłącze" xfId="45" builtinId="9" hidden="1"/>
    <cellStyle name="Odwiedzone hiperłącze" xfId="46" builtinId="9" hidden="1"/>
    <cellStyle name="Odwiedzone hiperłącze" xfId="47" builtinId="9" hidden="1"/>
    <cellStyle name="Odwiedzone hiperłącze" xfId="48" builtinId="9" hidden="1"/>
    <cellStyle name="Odwiedzone hiperłącze" xfId="49" builtinId="9" hidden="1"/>
    <cellStyle name="Odwiedzone hiperłącze" xfId="50" builtinId="9" hidden="1"/>
    <cellStyle name="Odwiedzone hiperłącze" xfId="51" builtinId="9" hidden="1"/>
    <cellStyle name="Odwiedzone hiperłącze" xfId="52" builtinId="9" hidden="1"/>
    <cellStyle name="Odwiedzone hiperłącze" xfId="53" builtinId="9" hidden="1"/>
    <cellStyle name="Odwiedzone hiperłącze" xfId="54" builtinId="9" hidden="1"/>
    <cellStyle name="Odwiedzone hiperłącze" xfId="55" builtinId="9" hidden="1"/>
    <cellStyle name="Odwiedzone hiperłącze" xfId="56" builtinId="9" hidden="1"/>
    <cellStyle name="Odwiedzone hiperłącze" xfId="57" builtinId="9" hidden="1"/>
    <cellStyle name="Odwiedzone hiperłącze" xfId="58" builtinId="9" hidden="1"/>
    <cellStyle name="Odwiedzone hiperłącze" xfId="59" builtinId="9" hidden="1"/>
    <cellStyle name="Odwiedzone hiperłącze" xfId="60" builtinId="9" hidden="1"/>
    <cellStyle name="Odwiedzone hiperłącze" xfId="61" builtinId="9" hidden="1"/>
    <cellStyle name="Odwiedzone hiperłącze" xfId="62" builtinId="9" hidden="1"/>
    <cellStyle name="Odwiedzone hiperłącze" xfId="63" builtinId="9" hidden="1"/>
    <cellStyle name="Odwiedzone hiperłącze" xfId="64" builtinId="9" hidden="1"/>
    <cellStyle name="Odwiedzone hiperłącze" xfId="65" builtinId="9" hidden="1"/>
    <cellStyle name="Odwiedzone hiperłącze" xfId="66" builtinId="9" hidden="1"/>
    <cellStyle name="Odwiedzone hiperłącze" xfId="67" builtinId="9" hidden="1"/>
    <cellStyle name="Odwiedzone hiperłącze" xfId="68" builtinId="9" hidden="1"/>
    <cellStyle name="Odwiedzone hiperłącze" xfId="69" builtinId="9" hidden="1"/>
    <cellStyle name="Odwiedzone hiperłącze" xfId="70" builtinId="9" hidden="1"/>
    <cellStyle name="Odwiedzone hiperłącze" xfId="71" builtinId="9" hidden="1"/>
    <cellStyle name="Odwiedzone hiperłącze" xfId="72" builtinId="9" hidden="1"/>
    <cellStyle name="Odwiedzone hiperłącze" xfId="73" builtinId="9" hidden="1"/>
    <cellStyle name="Odwiedzone hiperłącze" xfId="74" builtinId="9" hidden="1"/>
    <cellStyle name="Odwiedzone hiperłącze" xfId="75" builtinId="9" hidden="1"/>
    <cellStyle name="Odwiedzone hiperłącze" xfId="76" builtinId="9" hidden="1"/>
    <cellStyle name="Odwiedzone hiperłącze" xfId="77" builtinId="9" hidden="1"/>
    <cellStyle name="Odwiedzone hiperłącze" xfId="78" builtinId="9" hidden="1"/>
    <cellStyle name="Odwiedzone hiperłącze" xfId="79" builtinId="9" hidden="1"/>
    <cellStyle name="Odwiedzone hiperłącze" xfId="80" builtinId="9" hidden="1"/>
    <cellStyle name="Odwiedzone hiperłącze" xfId="81" builtinId="9" hidden="1"/>
    <cellStyle name="Odwiedzone hiperłącze" xfId="82" builtinId="9" hidden="1"/>
    <cellStyle name="Odwiedzone hiperłącze" xfId="83" builtinId="9" hidden="1"/>
    <cellStyle name="Odwiedzone hiperłącze" xfId="84" builtinId="9" hidden="1"/>
    <cellStyle name="Odwiedzone hiperłącze" xfId="85" builtinId="9" hidden="1"/>
    <cellStyle name="Odwiedzone hiperłącze" xfId="86" builtinId="9" hidden="1"/>
    <cellStyle name="Odwiedzone hiperłącze" xfId="87" builtinId="9" hidden="1"/>
    <cellStyle name="Odwiedzone hiperłącze" xfId="88" builtinId="9" hidden="1"/>
    <cellStyle name="Odwiedzone hiperłącze" xfId="89" builtinId="9" hidden="1"/>
    <cellStyle name="Odwiedzone hiperłącze" xfId="90" builtinId="9" hidden="1"/>
    <cellStyle name="Odwiedzone hiperłącze" xfId="91" builtinId="9" hidden="1"/>
    <cellStyle name="Odwiedzone hiperłącze" xfId="92" builtinId="9" hidden="1"/>
    <cellStyle name="Odwiedzone hiperłącze" xfId="93" builtinId="9" hidden="1"/>
    <cellStyle name="Odwiedzone hiperłącze" xfId="94" builtinId="9" hidden="1"/>
    <cellStyle name="Odwiedzone hiperłącze" xfId="95" builtinId="9" hidden="1"/>
    <cellStyle name="Odwiedzone hiperłącze" xfId="96" builtinId="9" hidden="1"/>
    <cellStyle name="Odwiedzone hiperłącze" xfId="97" builtinId="9" hidden="1"/>
    <cellStyle name="Odwiedzone hiperłącze" xfId="98" builtinId="9" hidden="1"/>
    <cellStyle name="Odwiedzone hiperłącze" xfId="99" builtinId="9" hidden="1"/>
    <cellStyle name="Odwiedzone hiperłącze" xfId="100" builtinId="9" hidden="1"/>
    <cellStyle name="Odwiedzone hiperłącze" xfId="101" builtinId="9" hidden="1"/>
    <cellStyle name="Odwiedzone hiperłącze" xfId="102" builtinId="9" hidden="1"/>
    <cellStyle name="Odwiedzone hiperłącze" xfId="103" builtinId="9" hidden="1"/>
    <cellStyle name="Odwiedzone hiperłącze" xfId="104" builtinId="9" hidden="1"/>
    <cellStyle name="Odwiedzone hiperłącze" xfId="105" builtinId="9" hidden="1"/>
    <cellStyle name="Odwiedzone hiperłącze" xfId="106" builtinId="9" hidden="1"/>
    <cellStyle name="Odwiedzone hiperłącze" xfId="107" builtinId="9" hidden="1"/>
    <cellStyle name="Odwiedzone hiperłącze" xfId="108" builtinId="9" hidden="1"/>
    <cellStyle name="Odwiedzone hiperłącze" xfId="109" builtinId="9" hidden="1"/>
    <cellStyle name="Odwiedzone hiperłącze" xfId="110" builtinId="9" hidden="1"/>
    <cellStyle name="Odwiedzone hiperłącze" xfId="111" builtinId="9" hidden="1"/>
    <cellStyle name="Procentowy"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11</xdr:row>
      <xdr:rowOff>19050</xdr:rowOff>
    </xdr:from>
    <xdr:to>
      <xdr:col>8</xdr:col>
      <xdr:colOff>53540</xdr:colOff>
      <xdr:row>20</xdr:row>
      <xdr:rowOff>50346</xdr:rowOff>
    </xdr:to>
    <xdr:pic>
      <xdr:nvPicPr>
        <xdr:cNvPr id="4" name="Obraz 3"/>
        <xdr:cNvPicPr>
          <a:picLocks noChangeAspect="1"/>
        </xdr:cNvPicPr>
      </xdr:nvPicPr>
      <xdr:blipFill>
        <a:blip xmlns:r="http://schemas.openxmlformats.org/officeDocument/2006/relationships" r:embed="rId1"/>
        <a:stretch>
          <a:fillRect/>
        </a:stretch>
      </xdr:blipFill>
      <xdr:spPr>
        <a:xfrm>
          <a:off x="2381250" y="2832100"/>
          <a:ext cx="4384240" cy="17457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1.HTT%20Mortage%20Asset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s>
    <sheetDataSet>
      <sheetData sheetId="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qid=1432731300799&amp;uri=CELEX:02009L0065-20140917"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ec.europa.eu/finance/bank/regcapital/legislation-in-force/index_en.ht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0"/>
  <sheetViews>
    <sheetView tabSelected="1" topLeftCell="A7" zoomScale="70" zoomScaleNormal="70" workbookViewId="0">
      <selection activeCell="M26" sqref="M26"/>
    </sheetView>
  </sheetViews>
  <sheetFormatPr defaultRowHeight="14.5" x14ac:dyDescent="0.35"/>
  <cols>
    <col min="1" max="1" width="8.90625" style="12" customWidth="1" collapsed="1"/>
    <col min="2" max="10" width="12.453125" style="12" customWidth="1" collapsed="1"/>
    <col min="11" max="18" width="8.90625" style="12" collapsed="1"/>
  </cols>
  <sheetData>
    <row r="1" spans="1:18" ht="15" thickBot="1" x14ac:dyDescent="0.4">
      <c r="A1"/>
    </row>
    <row r="2" spans="1:18" ht="15" customHeight="1" x14ac:dyDescent="0.35">
      <c r="B2" s="19"/>
      <c r="C2" s="20"/>
      <c r="D2" s="20"/>
      <c r="E2" s="20"/>
      <c r="F2" s="20"/>
      <c r="G2" s="20"/>
      <c r="H2" s="20"/>
      <c r="I2" s="20"/>
      <c r="J2" s="21"/>
    </row>
    <row r="3" spans="1:18" ht="15" customHeight="1" x14ac:dyDescent="0.35">
      <c r="B3" s="22"/>
      <c r="C3" s="23"/>
      <c r="D3" s="23"/>
      <c r="E3" s="23"/>
      <c r="F3" s="23"/>
      <c r="G3" s="23"/>
      <c r="H3" s="23"/>
      <c r="I3" s="23"/>
      <c r="J3" s="24"/>
    </row>
    <row r="4" spans="1:18" ht="15" customHeight="1" x14ac:dyDescent="0.35">
      <c r="B4" s="22"/>
      <c r="C4" s="23"/>
      <c r="D4" s="23"/>
      <c r="E4" s="23"/>
      <c r="F4" s="23"/>
      <c r="G4" s="23"/>
      <c r="H4" s="23"/>
      <c r="I4" s="23"/>
      <c r="J4" s="24"/>
    </row>
    <row r="5" spans="1:18" ht="31.5" customHeight="1" x14ac:dyDescent="0.45">
      <c r="B5" s="22"/>
      <c r="C5" s="23"/>
      <c r="D5" s="23"/>
      <c r="E5" s="25"/>
      <c r="F5" s="26" t="s">
        <v>45</v>
      </c>
      <c r="G5" s="23"/>
      <c r="H5" s="23"/>
      <c r="I5" s="23"/>
      <c r="J5" s="24"/>
    </row>
    <row r="6" spans="1:18" ht="15" customHeight="1" x14ac:dyDescent="0.35">
      <c r="B6" s="22"/>
      <c r="C6" s="23"/>
      <c r="D6" s="23"/>
      <c r="E6" s="23"/>
      <c r="F6" s="27"/>
      <c r="G6" s="23"/>
      <c r="H6" s="23"/>
      <c r="I6" s="23"/>
      <c r="J6" s="24"/>
    </row>
    <row r="7" spans="1:18" ht="26.25" customHeight="1" x14ac:dyDescent="0.35">
      <c r="B7" s="22"/>
      <c r="C7" s="23"/>
      <c r="D7" s="23"/>
      <c r="E7" s="23"/>
      <c r="F7" s="28" t="s">
        <v>834</v>
      </c>
      <c r="G7" s="23"/>
      <c r="H7" s="23"/>
      <c r="I7" s="23"/>
      <c r="J7" s="24"/>
    </row>
    <row r="8" spans="1:18" ht="26.25" customHeight="1" x14ac:dyDescent="0.35">
      <c r="B8" s="22"/>
      <c r="C8" s="23"/>
      <c r="D8" s="23"/>
      <c r="E8" s="23"/>
      <c r="F8" s="28" t="s">
        <v>899</v>
      </c>
      <c r="G8" s="23"/>
      <c r="H8" s="23"/>
      <c r="I8" s="23"/>
      <c r="J8" s="24"/>
    </row>
    <row r="9" spans="1:18" s="48" customFormat="1" ht="21" customHeight="1" x14ac:dyDescent="0.35">
      <c r="A9" s="12"/>
      <c r="B9" s="22"/>
      <c r="C9" s="23"/>
      <c r="D9" s="23"/>
      <c r="E9" s="23"/>
      <c r="F9" s="79" t="s">
        <v>904</v>
      </c>
      <c r="G9" s="23"/>
      <c r="H9" s="23"/>
      <c r="I9" s="23"/>
      <c r="J9" s="24"/>
      <c r="K9" s="12"/>
      <c r="L9" s="12"/>
      <c r="M9" s="12"/>
      <c r="N9" s="12"/>
      <c r="O9" s="12"/>
      <c r="P9" s="12"/>
      <c r="Q9" s="12"/>
      <c r="R9" s="12"/>
    </row>
    <row r="10" spans="1:18" ht="21" customHeight="1" x14ac:dyDescent="0.35">
      <c r="B10" s="22"/>
      <c r="C10" s="23"/>
      <c r="D10" s="23"/>
      <c r="E10" s="23"/>
      <c r="F10" s="79" t="s">
        <v>900</v>
      </c>
      <c r="G10" s="23"/>
      <c r="H10" s="23"/>
      <c r="I10" s="23"/>
      <c r="J10" s="24"/>
    </row>
    <row r="11" spans="1:18" s="48" customFormat="1" ht="21" customHeight="1" x14ac:dyDescent="0.35">
      <c r="A11" s="12"/>
      <c r="B11" s="22"/>
      <c r="C11" s="23"/>
      <c r="D11" s="23"/>
      <c r="E11" s="23"/>
      <c r="F11" s="79"/>
      <c r="G11" s="23"/>
      <c r="H11" s="23"/>
      <c r="I11" s="23"/>
      <c r="J11" s="24"/>
      <c r="K11" s="12"/>
      <c r="L11" s="12"/>
      <c r="M11" s="12"/>
      <c r="N11" s="12"/>
      <c r="O11" s="12"/>
      <c r="P11" s="12"/>
      <c r="Q11" s="12"/>
      <c r="R11" s="12"/>
    </row>
    <row r="12" spans="1:18" ht="15" customHeight="1" x14ac:dyDescent="0.35">
      <c r="B12" s="22"/>
      <c r="C12" s="23"/>
      <c r="D12" s="23"/>
      <c r="E12" s="23"/>
      <c r="F12" s="23"/>
      <c r="G12" s="23"/>
      <c r="H12" s="23"/>
      <c r="I12" s="23"/>
      <c r="J12" s="24"/>
    </row>
    <row r="13" spans="1:18" ht="15" customHeight="1" x14ac:dyDescent="0.35">
      <c r="B13" s="22"/>
      <c r="C13" s="23"/>
      <c r="D13" s="23"/>
      <c r="E13" s="23"/>
      <c r="F13" s="23"/>
      <c r="G13" s="23"/>
      <c r="H13" s="23"/>
      <c r="I13" s="23"/>
      <c r="J13" s="24"/>
    </row>
    <row r="14" spans="1:18" ht="15" customHeight="1" x14ac:dyDescent="0.35">
      <c r="B14" s="22"/>
      <c r="C14" s="23"/>
      <c r="D14" s="23"/>
      <c r="E14" s="23"/>
      <c r="F14" s="23"/>
      <c r="G14" s="23"/>
      <c r="H14" s="23"/>
      <c r="I14" s="23"/>
      <c r="J14" s="24"/>
    </row>
    <row r="15" spans="1:18" ht="15" customHeight="1" x14ac:dyDescent="0.35">
      <c r="B15" s="22"/>
      <c r="C15" s="23"/>
      <c r="D15" s="23"/>
      <c r="E15" s="23"/>
      <c r="F15" s="23"/>
      <c r="G15" s="23"/>
      <c r="H15" s="23"/>
      <c r="I15" s="23"/>
      <c r="J15" s="24"/>
    </row>
    <row r="16" spans="1:18" ht="15" customHeight="1" x14ac:dyDescent="0.35">
      <c r="B16" s="22"/>
      <c r="C16" s="23"/>
      <c r="D16" s="23"/>
      <c r="E16" s="23"/>
      <c r="F16" s="23"/>
      <c r="G16" s="23"/>
      <c r="H16" s="23"/>
      <c r="I16" s="23"/>
      <c r="J16" s="24"/>
    </row>
    <row r="17" spans="1:18" ht="15" customHeight="1" x14ac:dyDescent="0.35">
      <c r="B17" s="22"/>
      <c r="C17" s="23"/>
      <c r="D17" s="23"/>
      <c r="E17" s="23"/>
      <c r="F17" s="23"/>
      <c r="G17" s="23"/>
      <c r="H17" s="23"/>
      <c r="I17" s="23"/>
      <c r="J17" s="24"/>
    </row>
    <row r="18" spans="1:18" ht="15" customHeight="1" x14ac:dyDescent="0.35">
      <c r="B18" s="22"/>
      <c r="C18" s="23"/>
      <c r="D18" s="23"/>
      <c r="E18" s="23"/>
      <c r="F18" s="23"/>
      <c r="G18" s="23"/>
      <c r="H18" s="23"/>
      <c r="I18" s="23"/>
      <c r="J18" s="24"/>
    </row>
    <row r="19" spans="1:18" ht="15" customHeight="1" x14ac:dyDescent="0.35">
      <c r="B19" s="22"/>
      <c r="C19" s="23"/>
      <c r="D19" s="23"/>
      <c r="E19" s="23"/>
      <c r="F19" s="23"/>
      <c r="G19" s="23"/>
      <c r="H19" s="23"/>
      <c r="I19" s="23"/>
      <c r="J19" s="24"/>
    </row>
    <row r="20" spans="1:18" ht="15" customHeight="1" x14ac:dyDescent="0.35">
      <c r="B20" s="22"/>
      <c r="C20" s="23"/>
      <c r="D20" s="23"/>
      <c r="E20" s="23"/>
      <c r="F20" s="23"/>
      <c r="G20" s="23"/>
      <c r="H20" s="23"/>
      <c r="I20" s="23"/>
      <c r="J20" s="24"/>
    </row>
    <row r="21" spans="1:18" ht="15" customHeight="1" x14ac:dyDescent="0.35">
      <c r="B21" s="22"/>
      <c r="C21" s="23"/>
      <c r="D21" s="23"/>
      <c r="E21" s="23"/>
      <c r="F21" s="23"/>
      <c r="G21" s="23"/>
      <c r="H21" s="23"/>
      <c r="I21" s="23"/>
      <c r="J21" s="24"/>
    </row>
    <row r="22" spans="1:18" ht="15" customHeight="1" x14ac:dyDescent="0.35">
      <c r="B22" s="22"/>
      <c r="C22" s="23"/>
      <c r="D22" s="23"/>
      <c r="E22" s="23"/>
      <c r="F22" s="29" t="s">
        <v>46</v>
      </c>
      <c r="G22" s="23"/>
      <c r="H22" s="23"/>
      <c r="I22" s="23"/>
      <c r="J22" s="24"/>
    </row>
    <row r="23" spans="1:18" ht="15" customHeight="1" x14ac:dyDescent="0.35">
      <c r="B23" s="22"/>
      <c r="C23" s="23"/>
      <c r="D23" s="23"/>
      <c r="E23" s="23"/>
      <c r="F23" s="30"/>
      <c r="G23" s="23"/>
      <c r="H23" s="23"/>
      <c r="I23" s="23"/>
      <c r="J23" s="24"/>
    </row>
    <row r="24" spans="1:18" ht="15" customHeight="1" x14ac:dyDescent="0.35">
      <c r="B24" s="22"/>
      <c r="C24" s="23"/>
      <c r="D24" s="105" t="s">
        <v>222</v>
      </c>
      <c r="E24" s="106" t="s">
        <v>47</v>
      </c>
      <c r="F24" s="106"/>
      <c r="G24" s="106"/>
      <c r="H24" s="106"/>
      <c r="I24" s="23"/>
      <c r="J24" s="24"/>
    </row>
    <row r="25" spans="1:18" ht="15" customHeight="1" x14ac:dyDescent="0.35">
      <c r="B25" s="22"/>
      <c r="C25" s="23"/>
      <c r="D25" s="23"/>
      <c r="E25" s="31"/>
      <c r="F25" s="31"/>
      <c r="G25" s="31"/>
      <c r="H25" s="23"/>
      <c r="I25" s="23"/>
      <c r="J25" s="24"/>
    </row>
    <row r="26" spans="1:18" ht="15" customHeight="1" x14ac:dyDescent="0.35">
      <c r="B26" s="22"/>
      <c r="C26" s="23"/>
      <c r="D26" s="114" t="s">
        <v>246</v>
      </c>
      <c r="E26" s="115"/>
      <c r="F26" s="115"/>
      <c r="G26" s="115"/>
      <c r="H26" s="115"/>
      <c r="I26" s="23"/>
      <c r="J26" s="24"/>
    </row>
    <row r="27" spans="1:18" s="48" customFormat="1" ht="15" customHeight="1" x14ac:dyDescent="0.35">
      <c r="A27" s="12"/>
      <c r="B27" s="22"/>
      <c r="C27" s="23"/>
      <c r="D27" s="67"/>
      <c r="E27" s="67"/>
      <c r="F27" s="67"/>
      <c r="G27" s="67"/>
      <c r="H27" s="67"/>
      <c r="I27" s="23"/>
      <c r="J27" s="24"/>
      <c r="K27" s="12"/>
      <c r="L27" s="12"/>
      <c r="M27" s="12"/>
      <c r="N27" s="12"/>
      <c r="O27" s="12"/>
      <c r="P27" s="12"/>
      <c r="Q27" s="12"/>
      <c r="R27" s="12"/>
    </row>
    <row r="28" spans="1:18" s="48" customFormat="1" ht="15" customHeight="1" x14ac:dyDescent="0.35">
      <c r="A28" s="12"/>
      <c r="B28" s="22"/>
      <c r="C28" s="23"/>
      <c r="D28" s="105" t="s">
        <v>247</v>
      </c>
      <c r="E28" s="106" t="s">
        <v>47</v>
      </c>
      <c r="F28" s="106"/>
      <c r="G28" s="106"/>
      <c r="H28" s="106"/>
      <c r="I28" s="23"/>
      <c r="J28" s="24"/>
      <c r="K28" s="12"/>
      <c r="L28" s="12"/>
      <c r="M28" s="12"/>
      <c r="N28" s="12"/>
      <c r="O28" s="12"/>
      <c r="P28" s="12"/>
      <c r="Q28" s="12"/>
      <c r="R28" s="12"/>
    </row>
    <row r="29" spans="1:18" ht="15" customHeight="1" x14ac:dyDescent="0.35">
      <c r="B29" s="22"/>
      <c r="C29" s="23"/>
      <c r="D29" s="31"/>
      <c r="E29" s="31"/>
      <c r="F29" s="31"/>
      <c r="G29" s="31"/>
      <c r="H29" s="31"/>
      <c r="I29" s="23"/>
      <c r="J29" s="24"/>
    </row>
    <row r="30" spans="1:18" ht="15.75" customHeight="1" thickBot="1" x14ac:dyDescent="0.4">
      <c r="B30" s="32"/>
      <c r="C30" s="33"/>
      <c r="D30" s="33"/>
      <c r="E30" s="33"/>
      <c r="F30" s="33"/>
      <c r="G30" s="33"/>
      <c r="H30" s="33"/>
      <c r="I30" s="33"/>
      <c r="J30" s="34"/>
    </row>
  </sheetData>
  <mergeCells count="3">
    <mergeCell ref="D24:H24"/>
    <mergeCell ref="D26:H26"/>
    <mergeCell ref="D28:H28"/>
  </mergeCells>
  <hyperlinks>
    <hyperlink ref="D28:H28" location="'C. HTT Harmonised Glossary'!A1" display="Worksheet C: HTT Harmonised Glossary"/>
    <hyperlink ref="D26:H26" location="'B1. HTT Mortgage Assets '!A1" display="Worksheet B1: HTT Mortgage Assets"/>
    <hyperlink ref="D24:H24" location="'A. HTT General'!A1" display="Tab A: HTT General"/>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O334"/>
  <sheetViews>
    <sheetView zoomScale="60" zoomScaleNormal="60" zoomScalePageLayoutView="80" workbookViewId="0"/>
  </sheetViews>
  <sheetFormatPr defaultColWidth="8.90625" defaultRowHeight="14.5" outlineLevelRow="1" x14ac:dyDescent="0.35"/>
  <cols>
    <col min="1" max="1" width="13.36328125" style="51" customWidth="1" collapsed="1"/>
    <col min="2" max="2" width="60.6328125" style="51" customWidth="1" collapsed="1"/>
    <col min="3" max="3" width="40.6328125" style="51" customWidth="1" collapsed="1"/>
    <col min="4" max="4" width="32.26953125" style="51" bestFit="1" customWidth="1" collapsed="1"/>
    <col min="5" max="5" width="41.6328125" style="51" customWidth="1" collapsed="1"/>
    <col min="6" max="6" width="41.6328125" style="50" customWidth="1" collapsed="1"/>
    <col min="7" max="7" width="7.36328125" style="51" customWidth="1" collapsed="1"/>
    <col min="8" max="8" width="71.90625" style="51" customWidth="1" collapsed="1"/>
    <col min="9" max="10" width="47.6328125" style="51" customWidth="1" collapsed="1"/>
    <col min="11" max="11" width="7.36328125" style="51" customWidth="1" collapsed="1"/>
    <col min="12" max="12" width="25.6328125" style="51" customWidth="1" collapsed="1"/>
    <col min="13" max="13" width="25.6328125" style="50" customWidth="1" collapsed="1"/>
    <col min="14" max="14" width="8.90625" style="49" collapsed="1"/>
    <col min="15" max="15" width="8.90625" style="49"/>
    <col min="16" max="16384" width="8.90625" style="49" collapsed="1"/>
  </cols>
  <sheetData>
    <row r="1" spans="1:12" ht="31" x14ac:dyDescent="0.35">
      <c r="A1" s="18" t="s">
        <v>221</v>
      </c>
      <c r="B1" s="18"/>
      <c r="C1" s="50"/>
      <c r="D1" s="50"/>
      <c r="E1" s="50"/>
      <c r="G1" s="50"/>
      <c r="H1" s="18"/>
      <c r="I1" s="50"/>
      <c r="J1" s="50"/>
      <c r="K1" s="50"/>
      <c r="L1" s="50"/>
    </row>
    <row r="2" spans="1:12" ht="15" thickBot="1" x14ac:dyDescent="0.4">
      <c r="A2" s="50"/>
      <c r="B2" s="89"/>
      <c r="C2" s="89"/>
      <c r="D2" s="50"/>
      <c r="E2" s="50"/>
      <c r="G2" s="50"/>
      <c r="K2" s="50"/>
      <c r="L2" s="50"/>
    </row>
    <row r="3" spans="1:12" ht="19" thickBot="1" x14ac:dyDescent="0.4">
      <c r="A3" s="42"/>
      <c r="B3" s="41" t="s">
        <v>118</v>
      </c>
      <c r="C3" s="90" t="s">
        <v>862</v>
      </c>
      <c r="D3" s="42"/>
      <c r="E3" s="42"/>
      <c r="F3" s="42"/>
      <c r="G3" s="50"/>
      <c r="K3" s="50"/>
      <c r="L3" s="50"/>
    </row>
    <row r="4" spans="1:12" ht="15" thickBot="1" x14ac:dyDescent="0.4">
      <c r="G4" s="50"/>
      <c r="K4" s="50"/>
      <c r="L4" s="50"/>
    </row>
    <row r="5" spans="1:12" ht="19" thickBot="1" x14ac:dyDescent="0.4">
      <c r="A5" s="59"/>
      <c r="B5" s="77" t="s">
        <v>220</v>
      </c>
      <c r="C5" s="59"/>
      <c r="E5" s="3"/>
      <c r="G5" s="50"/>
      <c r="K5" s="50"/>
      <c r="L5" s="50"/>
    </row>
    <row r="6" spans="1:12" x14ac:dyDescent="0.35">
      <c r="B6" s="71" t="s">
        <v>55</v>
      </c>
      <c r="G6" s="50"/>
      <c r="K6" s="50"/>
      <c r="L6" s="50"/>
    </row>
    <row r="7" spans="1:12" x14ac:dyDescent="0.35">
      <c r="B7" s="72" t="s">
        <v>56</v>
      </c>
      <c r="D7" s="99"/>
      <c r="G7" s="50"/>
      <c r="K7" s="50"/>
      <c r="L7" s="50"/>
    </row>
    <row r="8" spans="1:12" x14ac:dyDescent="0.35">
      <c r="B8" s="72" t="s">
        <v>57</v>
      </c>
      <c r="E8" s="51" t="s">
        <v>202</v>
      </c>
      <c r="G8" s="50"/>
      <c r="K8" s="50"/>
      <c r="L8" s="50"/>
    </row>
    <row r="9" spans="1:12" x14ac:dyDescent="0.35">
      <c r="B9" s="74" t="s">
        <v>204</v>
      </c>
      <c r="G9" s="50"/>
      <c r="K9" s="50"/>
      <c r="L9" s="50"/>
    </row>
    <row r="10" spans="1:12" x14ac:dyDescent="0.35">
      <c r="B10" s="74" t="s">
        <v>205</v>
      </c>
      <c r="G10" s="50"/>
      <c r="K10" s="50"/>
      <c r="L10" s="50"/>
    </row>
    <row r="11" spans="1:12" ht="15" thickBot="1" x14ac:dyDescent="0.4">
      <c r="B11" s="75" t="s">
        <v>206</v>
      </c>
      <c r="G11" s="50"/>
      <c r="K11" s="50"/>
      <c r="L11" s="50"/>
    </row>
    <row r="12" spans="1:12" x14ac:dyDescent="0.35">
      <c r="B12" s="64"/>
      <c r="G12" s="50"/>
      <c r="K12" s="50"/>
      <c r="L12" s="50"/>
    </row>
    <row r="13" spans="1:12" ht="37" x14ac:dyDescent="0.35">
      <c r="A13" s="17" t="s">
        <v>215</v>
      </c>
      <c r="B13" s="17" t="s">
        <v>55</v>
      </c>
      <c r="C13" s="14"/>
      <c r="D13" s="14"/>
      <c r="E13" s="14"/>
      <c r="F13" s="15"/>
      <c r="G13" s="50"/>
      <c r="K13" s="50"/>
      <c r="L13" s="50"/>
    </row>
    <row r="14" spans="1:12" x14ac:dyDescent="0.35">
      <c r="A14" s="51" t="s">
        <v>256</v>
      </c>
      <c r="B14" s="43" t="s">
        <v>48</v>
      </c>
      <c r="C14" s="51" t="s">
        <v>834</v>
      </c>
      <c r="E14" s="3"/>
      <c r="G14" s="50"/>
      <c r="K14" s="50"/>
      <c r="L14" s="50"/>
    </row>
    <row r="15" spans="1:12" x14ac:dyDescent="0.35">
      <c r="A15" s="87" t="s">
        <v>257</v>
      </c>
      <c r="B15" s="43" t="s">
        <v>49</v>
      </c>
      <c r="C15" s="51" t="s">
        <v>899</v>
      </c>
      <c r="E15" s="3"/>
      <c r="G15" s="50"/>
      <c r="K15" s="50"/>
      <c r="L15" s="50"/>
    </row>
    <row r="16" spans="1:12" x14ac:dyDescent="0.35">
      <c r="A16" s="87" t="s">
        <v>258</v>
      </c>
      <c r="B16" s="43" t="s">
        <v>178</v>
      </c>
      <c r="C16" s="51" t="s">
        <v>901</v>
      </c>
      <c r="E16" s="3"/>
      <c r="G16" s="50"/>
      <c r="K16" s="50"/>
      <c r="L16" s="50"/>
    </row>
    <row r="17" spans="1:12" x14ac:dyDescent="0.35">
      <c r="A17" s="87" t="s">
        <v>259</v>
      </c>
      <c r="B17" s="43" t="s">
        <v>223</v>
      </c>
      <c r="C17" s="51" t="s">
        <v>902</v>
      </c>
      <c r="E17" s="3"/>
      <c r="G17" s="50"/>
      <c r="K17" s="50"/>
      <c r="L17" s="50"/>
    </row>
    <row r="18" spans="1:12" ht="72.5" hidden="1" outlineLevel="1" x14ac:dyDescent="0.35">
      <c r="A18" s="87" t="s">
        <v>260</v>
      </c>
      <c r="B18" s="47" t="s">
        <v>207</v>
      </c>
      <c r="C18" s="87" t="s">
        <v>905</v>
      </c>
      <c r="D18" s="87"/>
      <c r="E18" s="3"/>
      <c r="G18" s="50"/>
      <c r="K18" s="50"/>
      <c r="L18" s="50"/>
    </row>
    <row r="19" spans="1:12" hidden="1" outlineLevel="1" x14ac:dyDescent="0.35">
      <c r="A19" s="87" t="s">
        <v>261</v>
      </c>
      <c r="B19" s="47" t="s">
        <v>208</v>
      </c>
      <c r="C19" s="87" t="s">
        <v>906</v>
      </c>
      <c r="E19" s="3"/>
      <c r="G19" s="50"/>
      <c r="K19" s="50"/>
      <c r="L19" s="50"/>
    </row>
    <row r="20" spans="1:12" hidden="1" outlineLevel="1" x14ac:dyDescent="0.35">
      <c r="A20" s="87" t="s">
        <v>262</v>
      </c>
      <c r="B20" s="47"/>
      <c r="E20" s="3"/>
      <c r="G20" s="50"/>
      <c r="K20" s="50"/>
      <c r="L20" s="50"/>
    </row>
    <row r="21" spans="1:12" hidden="1" outlineLevel="1" x14ac:dyDescent="0.35">
      <c r="A21" s="87" t="s">
        <v>263</v>
      </c>
      <c r="B21" s="47"/>
      <c r="E21" s="3"/>
      <c r="G21" s="50"/>
      <c r="K21" s="50"/>
      <c r="L21" s="50"/>
    </row>
    <row r="22" spans="1:12" hidden="1" outlineLevel="1" x14ac:dyDescent="0.35">
      <c r="A22" s="87" t="s">
        <v>264</v>
      </c>
      <c r="B22" s="47"/>
      <c r="E22" s="3"/>
      <c r="G22" s="50"/>
      <c r="K22" s="50"/>
      <c r="L22" s="50"/>
    </row>
    <row r="23" spans="1:12" hidden="1" outlineLevel="1" x14ac:dyDescent="0.35">
      <c r="A23" s="87" t="s">
        <v>265</v>
      </c>
      <c r="B23" s="47"/>
      <c r="E23" s="3"/>
      <c r="G23" s="50"/>
      <c r="K23" s="50"/>
      <c r="L23" s="50"/>
    </row>
    <row r="24" spans="1:12" hidden="1" outlineLevel="1" x14ac:dyDescent="0.35">
      <c r="A24" s="87" t="s">
        <v>266</v>
      </c>
      <c r="B24" s="47"/>
      <c r="E24" s="3"/>
      <c r="G24" s="50"/>
      <c r="K24" s="50"/>
      <c r="L24" s="50"/>
    </row>
    <row r="25" spans="1:12" hidden="1" outlineLevel="1" x14ac:dyDescent="0.35">
      <c r="A25" s="87" t="s">
        <v>267</v>
      </c>
      <c r="B25" s="47"/>
      <c r="E25" s="3"/>
      <c r="G25" s="50"/>
      <c r="K25" s="50"/>
      <c r="L25" s="50"/>
    </row>
    <row r="26" spans="1:12" ht="18.5" collapsed="1" x14ac:dyDescent="0.35">
      <c r="A26" s="14"/>
      <c r="B26" s="17" t="s">
        <v>56</v>
      </c>
      <c r="C26" s="14"/>
      <c r="D26" s="14"/>
      <c r="E26" s="14"/>
      <c r="F26" s="15"/>
      <c r="G26" s="50"/>
      <c r="K26" s="50"/>
      <c r="L26" s="50"/>
    </row>
    <row r="27" spans="1:12" x14ac:dyDescent="0.35">
      <c r="A27" s="51" t="s">
        <v>268</v>
      </c>
      <c r="B27" s="62" t="s">
        <v>173</v>
      </c>
      <c r="C27" s="51" t="s">
        <v>903</v>
      </c>
      <c r="D27" s="52"/>
      <c r="E27" s="52"/>
      <c r="G27" s="50"/>
      <c r="K27" s="50"/>
      <c r="L27" s="50"/>
    </row>
    <row r="28" spans="1:12" x14ac:dyDescent="0.35">
      <c r="A28" s="87" t="s">
        <v>269</v>
      </c>
      <c r="B28" s="62" t="s">
        <v>174</v>
      </c>
      <c r="C28" s="87" t="s">
        <v>903</v>
      </c>
      <c r="D28" s="52"/>
      <c r="E28" s="52"/>
      <c r="G28" s="50"/>
      <c r="K28" s="50"/>
      <c r="L28" s="50"/>
    </row>
    <row r="29" spans="1:12" x14ac:dyDescent="0.35">
      <c r="A29" s="87" t="s">
        <v>270</v>
      </c>
      <c r="B29" s="83" t="s">
        <v>909</v>
      </c>
      <c r="C29" s="87" t="s">
        <v>910</v>
      </c>
      <c r="E29" s="52"/>
      <c r="G29" s="50"/>
      <c r="K29" s="50"/>
      <c r="L29" s="50"/>
    </row>
    <row r="30" spans="1:12" outlineLevel="1" x14ac:dyDescent="0.35">
      <c r="A30" s="87" t="s">
        <v>271</v>
      </c>
      <c r="B30" s="83" t="s">
        <v>907</v>
      </c>
      <c r="C30" s="87" t="s">
        <v>908</v>
      </c>
      <c r="E30" s="52"/>
      <c r="G30" s="50"/>
      <c r="K30" s="50"/>
      <c r="L30" s="50"/>
    </row>
    <row r="31" spans="1:12" outlineLevel="1" x14ac:dyDescent="0.35">
      <c r="A31" s="87" t="s">
        <v>272</v>
      </c>
      <c r="E31" s="52"/>
      <c r="G31" s="50"/>
      <c r="K31" s="50"/>
      <c r="L31" s="50"/>
    </row>
    <row r="32" spans="1:12" ht="18.5" x14ac:dyDescent="0.35">
      <c r="A32" s="17"/>
      <c r="B32" s="17" t="s">
        <v>57</v>
      </c>
      <c r="C32" s="17"/>
      <c r="D32" s="14"/>
      <c r="E32" s="14"/>
      <c r="F32" s="15"/>
      <c r="G32" s="50"/>
      <c r="K32" s="50"/>
      <c r="L32" s="50"/>
    </row>
    <row r="33" spans="1:13" x14ac:dyDescent="0.35">
      <c r="A33" s="56"/>
      <c r="B33" s="58" t="s">
        <v>485</v>
      </c>
      <c r="C33" s="56" t="s">
        <v>72</v>
      </c>
      <c r="D33" s="56"/>
      <c r="E33" s="57"/>
      <c r="F33" s="57"/>
      <c r="G33" s="50"/>
      <c r="K33" s="50"/>
      <c r="L33" s="50"/>
    </row>
    <row r="34" spans="1:13" x14ac:dyDescent="0.35">
      <c r="A34" s="51" t="s">
        <v>273</v>
      </c>
      <c r="B34" s="52" t="s">
        <v>122</v>
      </c>
      <c r="C34" s="99">
        <f>C50</f>
        <v>3000626299.7600002</v>
      </c>
      <c r="E34" s="52"/>
      <c r="G34" s="50"/>
      <c r="H34" s="87"/>
      <c r="K34" s="50"/>
      <c r="L34" s="50"/>
    </row>
    <row r="35" spans="1:13" x14ac:dyDescent="0.35">
      <c r="A35" s="87" t="s">
        <v>274</v>
      </c>
      <c r="B35" s="52" t="s">
        <v>123</v>
      </c>
      <c r="C35" s="99">
        <v>400000000</v>
      </c>
      <c r="E35" s="52"/>
      <c r="G35" s="50"/>
      <c r="K35" s="50"/>
      <c r="L35" s="50"/>
    </row>
    <row r="36" spans="1:13" outlineLevel="1" x14ac:dyDescent="0.35">
      <c r="A36" s="87" t="s">
        <v>275</v>
      </c>
      <c r="B36" s="69" t="s">
        <v>224</v>
      </c>
      <c r="C36" s="99" t="s">
        <v>175</v>
      </c>
      <c r="E36" s="52"/>
      <c r="G36" s="50"/>
      <c r="K36" s="50"/>
      <c r="L36" s="50"/>
    </row>
    <row r="37" spans="1:13" outlineLevel="1" x14ac:dyDescent="0.35">
      <c r="A37" s="87" t="s">
        <v>276</v>
      </c>
      <c r="B37" s="69" t="s">
        <v>225</v>
      </c>
      <c r="C37" s="99" t="s">
        <v>175</v>
      </c>
      <c r="E37" s="52"/>
      <c r="G37" s="50"/>
      <c r="K37" s="50"/>
      <c r="L37" s="50"/>
    </row>
    <row r="38" spans="1:13" x14ac:dyDescent="0.35">
      <c r="A38" s="56"/>
      <c r="B38" s="58" t="s">
        <v>486</v>
      </c>
      <c r="C38" s="56" t="s">
        <v>26</v>
      </c>
      <c r="D38" s="56" t="s">
        <v>27</v>
      </c>
      <c r="E38" s="57" t="s">
        <v>119</v>
      </c>
      <c r="F38" s="57" t="s">
        <v>150</v>
      </c>
      <c r="G38" s="50"/>
      <c r="K38" s="50"/>
      <c r="L38" s="50"/>
    </row>
    <row r="39" spans="1:13" x14ac:dyDescent="0.35">
      <c r="A39" s="87" t="s">
        <v>277</v>
      </c>
      <c r="B39" s="87" t="s">
        <v>226</v>
      </c>
      <c r="C39" s="45">
        <v>0.1</v>
      </c>
      <c r="D39" s="45">
        <f>C34/C35-1</f>
        <v>6.501565749400001</v>
      </c>
      <c r="E39" s="45" t="s">
        <v>176</v>
      </c>
      <c r="F39" s="45" t="s">
        <v>176</v>
      </c>
      <c r="G39" s="50"/>
      <c r="K39" s="50"/>
      <c r="L39" s="50"/>
    </row>
    <row r="40" spans="1:13" hidden="1" outlineLevel="1" x14ac:dyDescent="0.35">
      <c r="A40" s="87" t="s">
        <v>278</v>
      </c>
      <c r="B40" s="87" t="s">
        <v>209</v>
      </c>
      <c r="C40" s="87"/>
      <c r="D40" s="87"/>
      <c r="E40" s="87"/>
      <c r="F40" s="87"/>
      <c r="G40" s="50"/>
      <c r="K40" s="50"/>
      <c r="L40" s="50"/>
    </row>
    <row r="41" spans="1:13" hidden="1" outlineLevel="1" x14ac:dyDescent="0.35">
      <c r="A41" s="87" t="s">
        <v>279</v>
      </c>
      <c r="B41" s="47" t="s">
        <v>210</v>
      </c>
      <c r="D41" s="87"/>
      <c r="E41" s="87"/>
      <c r="F41" s="87"/>
      <c r="G41" s="50"/>
      <c r="K41" s="50"/>
      <c r="L41" s="50"/>
    </row>
    <row r="42" spans="1:13" hidden="1" outlineLevel="1" x14ac:dyDescent="0.35">
      <c r="A42" s="87" t="s">
        <v>280</v>
      </c>
      <c r="B42" s="88"/>
      <c r="D42" s="87"/>
      <c r="E42" s="87"/>
      <c r="F42" s="87"/>
      <c r="G42" s="50"/>
      <c r="K42" s="50"/>
      <c r="L42" s="50"/>
    </row>
    <row r="43" spans="1:13" hidden="1" outlineLevel="1" x14ac:dyDescent="0.35">
      <c r="A43" s="87" t="s">
        <v>281</v>
      </c>
      <c r="B43" s="47"/>
      <c r="F43" s="51"/>
      <c r="G43" s="50"/>
      <c r="K43" s="50"/>
      <c r="L43" s="50"/>
    </row>
    <row r="44" spans="1:13" collapsed="1" x14ac:dyDescent="0.35">
      <c r="A44" s="56"/>
      <c r="B44" s="58" t="s">
        <v>487</v>
      </c>
      <c r="C44" s="56" t="s">
        <v>72</v>
      </c>
      <c r="D44" s="56"/>
      <c r="E44" s="57" t="s">
        <v>135</v>
      </c>
      <c r="F44" s="57"/>
      <c r="G44" s="50"/>
      <c r="K44" s="50"/>
      <c r="L44" s="50"/>
    </row>
    <row r="45" spans="1:13" s="102" customFormat="1" x14ac:dyDescent="0.35">
      <c r="A45" s="99" t="s">
        <v>282</v>
      </c>
      <c r="B45" s="100" t="s">
        <v>32</v>
      </c>
      <c r="C45" s="99">
        <v>2987361531.7600002</v>
      </c>
      <c r="D45" s="99"/>
      <c r="E45" s="45">
        <f>IF($C$50=0,"",IF(C45="[for completion]","",C45/$C$50))</f>
        <v>0.99557933355411132</v>
      </c>
      <c r="F45" s="45"/>
      <c r="G45" s="101"/>
      <c r="H45" s="99"/>
      <c r="I45" s="99"/>
      <c r="J45" s="99"/>
      <c r="K45" s="101"/>
      <c r="L45" s="101"/>
      <c r="M45" s="101"/>
    </row>
    <row r="46" spans="1:13" s="102" customFormat="1" x14ac:dyDescent="0.35">
      <c r="A46" s="99" t="s">
        <v>283</v>
      </c>
      <c r="B46" s="100" t="s">
        <v>172</v>
      </c>
      <c r="C46" s="99">
        <v>0</v>
      </c>
      <c r="D46" s="99"/>
      <c r="E46" s="45">
        <f>IF($C$50=0,"",IF(C46="[for completion]","",C46/$C$50))</f>
        <v>0</v>
      </c>
      <c r="F46" s="45"/>
      <c r="G46" s="101"/>
      <c r="H46" s="99"/>
      <c r="I46" s="99"/>
      <c r="J46" s="99"/>
      <c r="K46" s="101"/>
      <c r="L46" s="101"/>
      <c r="M46" s="101"/>
    </row>
    <row r="47" spans="1:13" s="102" customFormat="1" x14ac:dyDescent="0.35">
      <c r="A47" s="99" t="s">
        <v>284</v>
      </c>
      <c r="B47" s="100" t="s">
        <v>145</v>
      </c>
      <c r="C47" s="99">
        <v>0</v>
      </c>
      <c r="D47" s="99"/>
      <c r="E47" s="45">
        <f>IF($C$50=0,"",IF(C47="[for completion]","",C47/$C$50))</f>
        <v>0</v>
      </c>
      <c r="F47" s="45"/>
      <c r="G47" s="101"/>
      <c r="H47" s="99"/>
      <c r="I47" s="99"/>
      <c r="J47" s="99"/>
      <c r="K47" s="101"/>
      <c r="L47" s="101"/>
      <c r="M47" s="101"/>
    </row>
    <row r="48" spans="1:13" s="102" customFormat="1" x14ac:dyDescent="0.35">
      <c r="A48" s="99" t="s">
        <v>285</v>
      </c>
      <c r="B48" s="100" t="s">
        <v>50</v>
      </c>
      <c r="C48" s="99">
        <v>13264768</v>
      </c>
      <c r="D48" s="99"/>
      <c r="E48" s="45">
        <f>IF($C$50=0,"",IF(C48="[for completion]","",C48/$C$50))</f>
        <v>4.4206664458886326E-3</v>
      </c>
      <c r="F48" s="45"/>
      <c r="G48" s="101"/>
      <c r="H48" s="99"/>
      <c r="I48" s="99"/>
      <c r="J48" s="99"/>
      <c r="K48" s="101"/>
      <c r="L48" s="101"/>
      <c r="M48" s="101"/>
    </row>
    <row r="49" spans="1:13" s="102" customFormat="1" x14ac:dyDescent="0.35">
      <c r="A49" s="99" t="s">
        <v>286</v>
      </c>
      <c r="B49" s="99" t="s">
        <v>2</v>
      </c>
      <c r="C49" s="99">
        <v>0</v>
      </c>
      <c r="D49" s="99"/>
      <c r="E49" s="45">
        <f>IF($C$50=0,"",IF(C49="[for completion]","",C49/$C$50))</f>
        <v>0</v>
      </c>
      <c r="F49" s="45"/>
      <c r="G49" s="101"/>
      <c r="H49" s="99"/>
      <c r="I49" s="99"/>
      <c r="J49" s="99"/>
      <c r="K49" s="101"/>
      <c r="L49" s="101"/>
      <c r="M49" s="101"/>
    </row>
    <row r="50" spans="1:13" x14ac:dyDescent="0.35">
      <c r="A50" s="87" t="s">
        <v>287</v>
      </c>
      <c r="B50" s="54" t="s">
        <v>1</v>
      </c>
      <c r="C50" s="99">
        <f>SUM(C45:C49)</f>
        <v>3000626299.7600002</v>
      </c>
      <c r="D50" s="53"/>
      <c r="E50" s="45">
        <f>SUM(E45:E49)</f>
        <v>1</v>
      </c>
      <c r="F50" s="45"/>
      <c r="G50" s="50"/>
      <c r="K50" s="50"/>
      <c r="L50" s="50"/>
    </row>
    <row r="51" spans="1:13" outlineLevel="1" x14ac:dyDescent="0.35">
      <c r="A51" s="87" t="s">
        <v>867</v>
      </c>
      <c r="B51" s="65" t="s">
        <v>144</v>
      </c>
      <c r="C51" s="99"/>
      <c r="D51" s="87"/>
      <c r="E51" s="45" t="str">
        <f t="shared" ref="E51:E56" si="0">IF($C$50=0,"",IF(C51="","",C51/$C$50))</f>
        <v/>
      </c>
      <c r="F51" s="45"/>
      <c r="G51" s="50"/>
      <c r="H51" s="87"/>
      <c r="I51" s="87"/>
      <c r="J51" s="87"/>
      <c r="K51" s="50"/>
      <c r="L51" s="50"/>
    </row>
    <row r="52" spans="1:13" outlineLevel="1" x14ac:dyDescent="0.35">
      <c r="A52" s="87" t="s">
        <v>868</v>
      </c>
      <c r="B52" s="65" t="s">
        <v>144</v>
      </c>
      <c r="C52" s="99"/>
      <c r="D52" s="87"/>
      <c r="E52" s="45" t="str">
        <f t="shared" si="0"/>
        <v/>
      </c>
      <c r="F52" s="45"/>
      <c r="G52" s="50"/>
      <c r="H52" s="87"/>
      <c r="I52" s="87"/>
      <c r="J52" s="87"/>
      <c r="K52" s="50"/>
      <c r="L52" s="50"/>
    </row>
    <row r="53" spans="1:13" outlineLevel="1" x14ac:dyDescent="0.35">
      <c r="A53" s="87" t="s">
        <v>869</v>
      </c>
      <c r="B53" s="65" t="s">
        <v>144</v>
      </c>
      <c r="C53" s="99"/>
      <c r="D53" s="87"/>
      <c r="E53" s="45" t="str">
        <f t="shared" si="0"/>
        <v/>
      </c>
      <c r="F53" s="45"/>
      <c r="G53" s="50"/>
      <c r="H53" s="87"/>
      <c r="I53" s="87"/>
      <c r="J53" s="87"/>
      <c r="K53" s="50"/>
      <c r="L53" s="50"/>
    </row>
    <row r="54" spans="1:13" outlineLevel="1" x14ac:dyDescent="0.35">
      <c r="A54" s="87" t="s">
        <v>870</v>
      </c>
      <c r="B54" s="65" t="s">
        <v>144</v>
      </c>
      <c r="C54" s="99"/>
      <c r="D54" s="87"/>
      <c r="E54" s="45" t="str">
        <f t="shared" si="0"/>
        <v/>
      </c>
      <c r="F54" s="45"/>
      <c r="G54" s="50"/>
      <c r="H54" s="87"/>
      <c r="I54" s="87"/>
      <c r="J54" s="87"/>
      <c r="K54" s="50"/>
      <c r="L54" s="50"/>
    </row>
    <row r="55" spans="1:13" outlineLevel="1" x14ac:dyDescent="0.35">
      <c r="A55" s="87" t="s">
        <v>871</v>
      </c>
      <c r="B55" s="65" t="s">
        <v>144</v>
      </c>
      <c r="C55" s="99"/>
      <c r="D55" s="87"/>
      <c r="E55" s="45" t="str">
        <f t="shared" si="0"/>
        <v/>
      </c>
      <c r="F55" s="45"/>
      <c r="G55" s="50"/>
      <c r="H55" s="87"/>
      <c r="I55" s="87"/>
      <c r="J55" s="87"/>
      <c r="K55" s="50"/>
      <c r="L55" s="50"/>
    </row>
    <row r="56" spans="1:13" outlineLevel="1" x14ac:dyDescent="0.35">
      <c r="A56" s="87" t="s">
        <v>872</v>
      </c>
      <c r="B56" s="65" t="s">
        <v>144</v>
      </c>
      <c r="C56" s="99"/>
      <c r="D56" s="49"/>
      <c r="E56" s="45" t="str">
        <f t="shared" si="0"/>
        <v/>
      </c>
      <c r="F56" s="46"/>
      <c r="G56" s="50"/>
      <c r="H56" s="87"/>
      <c r="I56" s="87"/>
      <c r="J56" s="87"/>
      <c r="K56" s="50"/>
      <c r="L56" s="50"/>
    </row>
    <row r="57" spans="1:13" x14ac:dyDescent="0.35">
      <c r="A57" s="56"/>
      <c r="B57" s="58" t="s">
        <v>488</v>
      </c>
      <c r="C57" s="56" t="s">
        <v>827</v>
      </c>
      <c r="D57" s="56" t="s">
        <v>828</v>
      </c>
      <c r="E57" s="57" t="s">
        <v>829</v>
      </c>
      <c r="F57" s="95" t="s">
        <v>830</v>
      </c>
      <c r="G57" s="50"/>
      <c r="K57" s="50"/>
      <c r="L57" s="50"/>
    </row>
    <row r="58" spans="1:13" x14ac:dyDescent="0.35">
      <c r="A58" s="87" t="s">
        <v>288</v>
      </c>
      <c r="B58" s="52" t="s">
        <v>71</v>
      </c>
      <c r="C58" s="104">
        <v>19.41</v>
      </c>
      <c r="D58" s="99" t="s">
        <v>175</v>
      </c>
      <c r="E58" s="45"/>
      <c r="F58" s="45"/>
      <c r="G58" s="50"/>
      <c r="K58" s="50"/>
      <c r="L58" s="50"/>
    </row>
    <row r="59" spans="1:13" x14ac:dyDescent="0.35">
      <c r="B59" s="52"/>
      <c r="C59" s="99"/>
      <c r="D59" s="99"/>
      <c r="E59" s="45"/>
      <c r="F59" s="45"/>
      <c r="G59" s="50"/>
      <c r="K59" s="50"/>
      <c r="L59" s="50"/>
    </row>
    <row r="60" spans="1:13" x14ac:dyDescent="0.35">
      <c r="B60" s="52" t="s">
        <v>68</v>
      </c>
      <c r="C60" s="99"/>
      <c r="D60" s="99"/>
      <c r="E60" s="45"/>
      <c r="F60" s="45"/>
      <c r="G60" s="50"/>
      <c r="K60" s="50"/>
      <c r="L60" s="50"/>
    </row>
    <row r="61" spans="1:13" x14ac:dyDescent="0.35">
      <c r="A61" s="87" t="s">
        <v>289</v>
      </c>
      <c r="B61" s="7" t="s">
        <v>11</v>
      </c>
      <c r="C61" s="99">
        <v>149943484.88999999</v>
      </c>
      <c r="D61" s="99" t="s">
        <v>175</v>
      </c>
      <c r="E61" s="45">
        <f t="shared" ref="E61:E67" si="1">IF($C$68=0,"",IF(C61="[for completion]","",C61/$C$68))</f>
        <v>4.9970729411387534E-2</v>
      </c>
      <c r="F61" s="45" t="str">
        <f t="shared" ref="F61:F73" si="2">IF($D$68=0,"",IF(D61="ND1","",D61/$D$68))</f>
        <v/>
      </c>
      <c r="G61" s="50"/>
      <c r="K61" s="50"/>
      <c r="L61" s="50"/>
    </row>
    <row r="62" spans="1:13" x14ac:dyDescent="0.35">
      <c r="A62" s="87" t="s">
        <v>290</v>
      </c>
      <c r="B62" s="7" t="s">
        <v>5</v>
      </c>
      <c r="C62" s="99">
        <v>153348097.16</v>
      </c>
      <c r="D62" s="99" t="s">
        <v>175</v>
      </c>
      <c r="E62" s="45">
        <f t="shared" si="1"/>
        <v>5.110536329441133E-2</v>
      </c>
      <c r="F62" s="45" t="str">
        <f t="shared" si="2"/>
        <v/>
      </c>
      <c r="G62" s="50"/>
      <c r="K62" s="50"/>
      <c r="L62" s="50"/>
    </row>
    <row r="63" spans="1:13" x14ac:dyDescent="0.35">
      <c r="A63" s="87" t="s">
        <v>291</v>
      </c>
      <c r="B63" s="7" t="s">
        <v>6</v>
      </c>
      <c r="C63" s="99">
        <v>155684177.19999999</v>
      </c>
      <c r="D63" s="99" t="s">
        <v>175</v>
      </c>
      <c r="E63" s="45">
        <f t="shared" si="1"/>
        <v>5.1883894109857033E-2</v>
      </c>
      <c r="F63" s="45" t="str">
        <f t="shared" si="2"/>
        <v/>
      </c>
      <c r="G63" s="50"/>
      <c r="K63" s="50"/>
      <c r="L63" s="50"/>
    </row>
    <row r="64" spans="1:13" x14ac:dyDescent="0.35">
      <c r="A64" s="87" t="s">
        <v>292</v>
      </c>
      <c r="B64" s="7" t="s">
        <v>7</v>
      </c>
      <c r="C64" s="99">
        <v>153320477.94</v>
      </c>
      <c r="D64" s="99" t="s">
        <v>175</v>
      </c>
      <c r="E64" s="45">
        <f t="shared" si="1"/>
        <v>5.1096158809333596E-2</v>
      </c>
      <c r="F64" s="45" t="str">
        <f t="shared" si="2"/>
        <v/>
      </c>
      <c r="G64" s="50"/>
      <c r="K64" s="50"/>
      <c r="L64" s="50"/>
    </row>
    <row r="65" spans="1:12" x14ac:dyDescent="0.35">
      <c r="A65" s="87" t="s">
        <v>293</v>
      </c>
      <c r="B65" s="7" t="s">
        <v>8</v>
      </c>
      <c r="C65" s="99">
        <v>163997055.65000001</v>
      </c>
      <c r="D65" s="99" t="s">
        <v>175</v>
      </c>
      <c r="E65" s="45">
        <f t="shared" si="1"/>
        <v>5.465427523018012E-2</v>
      </c>
      <c r="F65" s="45" t="str">
        <f t="shared" si="2"/>
        <v/>
      </c>
      <c r="G65" s="50"/>
      <c r="K65" s="50"/>
      <c r="L65" s="50"/>
    </row>
    <row r="66" spans="1:12" x14ac:dyDescent="0.35">
      <c r="A66" s="87" t="s">
        <v>294</v>
      </c>
      <c r="B66" s="7" t="s">
        <v>9</v>
      </c>
      <c r="C66" s="99">
        <v>661498541.92999995</v>
      </c>
      <c r="D66" s="99" t="s">
        <v>175</v>
      </c>
      <c r="E66" s="45">
        <f t="shared" si="1"/>
        <v>0.22045349065390407</v>
      </c>
      <c r="F66" s="45" t="str">
        <f t="shared" si="2"/>
        <v/>
      </c>
      <c r="G66" s="50"/>
      <c r="K66" s="50"/>
      <c r="L66" s="50"/>
    </row>
    <row r="67" spans="1:12" x14ac:dyDescent="0.35">
      <c r="A67" s="87" t="s">
        <v>295</v>
      </c>
      <c r="B67" s="7" t="s">
        <v>10</v>
      </c>
      <c r="C67" s="99">
        <v>1562834464.99</v>
      </c>
      <c r="D67" s="99" t="s">
        <v>175</v>
      </c>
      <c r="E67" s="45">
        <f t="shared" si="1"/>
        <v>0.52083608849092622</v>
      </c>
      <c r="F67" s="45" t="str">
        <f t="shared" si="2"/>
        <v/>
      </c>
      <c r="G67" s="50"/>
      <c r="K67" s="50"/>
      <c r="L67" s="50"/>
    </row>
    <row r="68" spans="1:12" x14ac:dyDescent="0.35">
      <c r="A68" s="87" t="s">
        <v>296</v>
      </c>
      <c r="B68" s="8" t="s">
        <v>1</v>
      </c>
      <c r="C68" s="99">
        <f>SUM(C61:C67)</f>
        <v>3000626299.7600002</v>
      </c>
      <c r="D68" s="99" t="s">
        <v>175</v>
      </c>
      <c r="E68" s="45">
        <f>SUM(E61:E67)</f>
        <v>0.99999999999999989</v>
      </c>
      <c r="F68" s="45" t="str">
        <f t="shared" si="2"/>
        <v/>
      </c>
      <c r="G68" s="50"/>
      <c r="K68" s="50"/>
      <c r="L68" s="50"/>
    </row>
    <row r="69" spans="1:12" outlineLevel="1" x14ac:dyDescent="0.35">
      <c r="A69" s="87" t="s">
        <v>297</v>
      </c>
      <c r="B69" s="63" t="s">
        <v>39</v>
      </c>
      <c r="C69" s="99">
        <v>0</v>
      </c>
      <c r="D69" s="99" t="s">
        <v>175</v>
      </c>
      <c r="E69" s="45">
        <f>IF($C$68=0,"",IF(C69="[for completion]","",C69/$C$68))</f>
        <v>0</v>
      </c>
      <c r="F69" s="45" t="str">
        <f t="shared" si="2"/>
        <v/>
      </c>
      <c r="G69" s="50"/>
      <c r="K69" s="50"/>
      <c r="L69" s="50"/>
    </row>
    <row r="70" spans="1:12" outlineLevel="1" x14ac:dyDescent="0.35">
      <c r="A70" s="87" t="s">
        <v>298</v>
      </c>
      <c r="B70" s="63" t="s">
        <v>40</v>
      </c>
      <c r="C70" s="99">
        <v>74634101.450000003</v>
      </c>
      <c r="D70" s="99" t="s">
        <v>175</v>
      </c>
      <c r="E70" s="45">
        <f>IF($C$68=0,"",IF(C70="[for completion]","",C70/$C$68))</f>
        <v>2.4872841198508952E-2</v>
      </c>
      <c r="F70" s="45" t="str">
        <f t="shared" si="2"/>
        <v/>
      </c>
      <c r="G70" s="50"/>
      <c r="K70" s="50"/>
      <c r="L70" s="50"/>
    </row>
    <row r="71" spans="1:12" outlineLevel="1" x14ac:dyDescent="0.35">
      <c r="A71" s="87" t="s">
        <v>299</v>
      </c>
      <c r="B71" s="63" t="s">
        <v>41</v>
      </c>
      <c r="C71" s="99">
        <v>75309383.439999998</v>
      </c>
      <c r="D71" s="99" t="s">
        <v>175</v>
      </c>
      <c r="E71" s="45">
        <f>IF($C$68=0,"",IF(C71="[for completion]","",C71/$C$68))</f>
        <v>2.5097888212878585E-2</v>
      </c>
      <c r="F71" s="45" t="str">
        <f t="shared" si="2"/>
        <v/>
      </c>
      <c r="G71" s="50"/>
      <c r="K71" s="50"/>
      <c r="L71" s="50"/>
    </row>
    <row r="72" spans="1:12" outlineLevel="1" x14ac:dyDescent="0.35">
      <c r="A72" s="87" t="s">
        <v>300</v>
      </c>
      <c r="B72" s="63" t="s">
        <v>43</v>
      </c>
      <c r="C72" s="99">
        <v>76371895.920000002</v>
      </c>
      <c r="D72" s="99" t="s">
        <v>175</v>
      </c>
      <c r="E72" s="45">
        <f>IF($C$68=0,"",IF(C72="[for completion]","",C72/$C$68))</f>
        <v>2.5451985115943453E-2</v>
      </c>
      <c r="F72" s="45" t="str">
        <f t="shared" si="2"/>
        <v/>
      </c>
      <c r="G72" s="50"/>
      <c r="K72" s="50"/>
      <c r="L72" s="50"/>
    </row>
    <row r="73" spans="1:12" outlineLevel="1" x14ac:dyDescent="0.35">
      <c r="A73" s="87" t="s">
        <v>301</v>
      </c>
      <c r="B73" s="63" t="s">
        <v>44</v>
      </c>
      <c r="C73" s="99">
        <v>76976201.239999995</v>
      </c>
      <c r="D73" s="99" t="s">
        <v>175</v>
      </c>
      <c r="E73" s="45">
        <f>IF($C$68=0,"",IF(C73="[for completion]","",C73/$C$68))</f>
        <v>2.5653378178467873E-2</v>
      </c>
      <c r="F73" s="45" t="str">
        <f t="shared" si="2"/>
        <v/>
      </c>
      <c r="G73" s="50"/>
      <c r="K73" s="50"/>
      <c r="L73" s="50"/>
    </row>
    <row r="74" spans="1:12" x14ac:dyDescent="0.35">
      <c r="A74" s="56"/>
      <c r="B74" s="58" t="s">
        <v>489</v>
      </c>
      <c r="C74" s="56" t="s">
        <v>831</v>
      </c>
      <c r="D74" s="56" t="s">
        <v>825</v>
      </c>
      <c r="E74" s="57" t="s">
        <v>832</v>
      </c>
      <c r="F74" s="56" t="s">
        <v>826</v>
      </c>
      <c r="G74" s="50"/>
      <c r="K74" s="50"/>
      <c r="L74" s="50"/>
    </row>
    <row r="75" spans="1:12" x14ac:dyDescent="0.35">
      <c r="A75" s="87" t="s">
        <v>302</v>
      </c>
      <c r="B75" s="52" t="s">
        <v>71</v>
      </c>
      <c r="C75" s="104">
        <v>2.78</v>
      </c>
      <c r="D75" s="104">
        <v>3.78</v>
      </c>
      <c r="E75" s="45"/>
      <c r="F75" s="45"/>
      <c r="G75" s="50"/>
      <c r="K75" s="50"/>
      <c r="L75" s="50"/>
    </row>
    <row r="76" spans="1:12" x14ac:dyDescent="0.35">
      <c r="B76" s="52"/>
      <c r="C76" s="99"/>
      <c r="D76" s="99"/>
      <c r="E76" s="45"/>
      <c r="F76" s="45"/>
      <c r="G76" s="50"/>
      <c r="K76" s="50"/>
      <c r="L76" s="50"/>
    </row>
    <row r="77" spans="1:12" x14ac:dyDescent="0.35">
      <c r="A77" s="87" t="s">
        <v>303</v>
      </c>
      <c r="B77" s="52" t="s">
        <v>68</v>
      </c>
      <c r="C77" s="99"/>
      <c r="D77" s="99"/>
      <c r="E77" s="45"/>
      <c r="F77" s="45"/>
      <c r="G77" s="50"/>
      <c r="K77" s="50"/>
      <c r="L77" s="50"/>
    </row>
    <row r="78" spans="1:12" x14ac:dyDescent="0.35">
      <c r="A78" s="87" t="s">
        <v>304</v>
      </c>
      <c r="B78" s="7" t="s">
        <v>11</v>
      </c>
      <c r="C78" s="99">
        <v>0</v>
      </c>
      <c r="D78" s="99">
        <v>0</v>
      </c>
      <c r="E78" s="45">
        <f t="shared" ref="E78:E84" si="3">IF($C$85=0,"",IF(C78="[for completion]","",C78/$C$85))</f>
        <v>0</v>
      </c>
      <c r="F78" s="45">
        <f t="shared" ref="F78:F84" si="4">IF($D$85=0,"",IF(D78="[Mark as ND1 if not relevant]","",D78/$D$85))</f>
        <v>0</v>
      </c>
      <c r="G78" s="50"/>
      <c r="K78" s="50"/>
      <c r="L78" s="50"/>
    </row>
    <row r="79" spans="1:12" x14ac:dyDescent="0.35">
      <c r="A79" s="87" t="s">
        <v>305</v>
      </c>
      <c r="B79" s="7" t="s">
        <v>5</v>
      </c>
      <c r="C79" s="99">
        <v>0</v>
      </c>
      <c r="D79" s="99">
        <v>0</v>
      </c>
      <c r="E79" s="45">
        <f t="shared" si="3"/>
        <v>0</v>
      </c>
      <c r="F79" s="45">
        <f t="shared" si="4"/>
        <v>0</v>
      </c>
      <c r="G79" s="50"/>
      <c r="K79" s="50"/>
      <c r="L79" s="50"/>
    </row>
    <row r="80" spans="1:12" x14ac:dyDescent="0.35">
      <c r="A80" s="87" t="s">
        <v>306</v>
      </c>
      <c r="B80" s="7" t="s">
        <v>6</v>
      </c>
      <c r="C80" s="99">
        <v>400000000</v>
      </c>
      <c r="D80" s="99">
        <v>0</v>
      </c>
      <c r="E80" s="45">
        <f t="shared" si="3"/>
        <v>1</v>
      </c>
      <c r="F80" s="45">
        <f t="shared" si="4"/>
        <v>0</v>
      </c>
      <c r="G80" s="50"/>
      <c r="K80" s="50"/>
      <c r="L80" s="50"/>
    </row>
    <row r="81" spans="1:13" x14ac:dyDescent="0.35">
      <c r="A81" s="87" t="s">
        <v>307</v>
      </c>
      <c r="B81" s="7" t="s">
        <v>7</v>
      </c>
      <c r="C81" s="99">
        <v>0</v>
      </c>
      <c r="D81" s="99">
        <v>400000000</v>
      </c>
      <c r="E81" s="45">
        <f t="shared" si="3"/>
        <v>0</v>
      </c>
      <c r="F81" s="45">
        <f t="shared" si="4"/>
        <v>1</v>
      </c>
      <c r="G81" s="50"/>
      <c r="K81" s="50"/>
      <c r="L81" s="50"/>
    </row>
    <row r="82" spans="1:13" x14ac:dyDescent="0.35">
      <c r="A82" s="87" t="s">
        <v>308</v>
      </c>
      <c r="B82" s="7" t="s">
        <v>8</v>
      </c>
      <c r="C82" s="99">
        <v>0</v>
      </c>
      <c r="D82" s="99">
        <v>0</v>
      </c>
      <c r="E82" s="45">
        <f t="shared" si="3"/>
        <v>0</v>
      </c>
      <c r="F82" s="45">
        <f t="shared" si="4"/>
        <v>0</v>
      </c>
      <c r="G82" s="50"/>
      <c r="K82" s="50"/>
      <c r="L82" s="50"/>
    </row>
    <row r="83" spans="1:13" x14ac:dyDescent="0.35">
      <c r="A83" s="87" t="s">
        <v>309</v>
      </c>
      <c r="B83" s="7" t="s">
        <v>9</v>
      </c>
      <c r="C83" s="99">
        <v>0</v>
      </c>
      <c r="D83" s="99">
        <v>0</v>
      </c>
      <c r="E83" s="45">
        <f t="shared" si="3"/>
        <v>0</v>
      </c>
      <c r="F83" s="45">
        <f t="shared" si="4"/>
        <v>0</v>
      </c>
      <c r="G83" s="50"/>
      <c r="K83" s="50"/>
      <c r="L83" s="50"/>
    </row>
    <row r="84" spans="1:13" x14ac:dyDescent="0.35">
      <c r="A84" s="87" t="s">
        <v>310</v>
      </c>
      <c r="B84" s="7" t="s">
        <v>10</v>
      </c>
      <c r="C84" s="99">
        <v>0</v>
      </c>
      <c r="D84" s="99">
        <v>0</v>
      </c>
      <c r="E84" s="45">
        <f t="shared" si="3"/>
        <v>0</v>
      </c>
      <c r="F84" s="45">
        <f t="shared" si="4"/>
        <v>0</v>
      </c>
      <c r="G84" s="50"/>
      <c r="K84" s="50"/>
      <c r="L84" s="50"/>
    </row>
    <row r="85" spans="1:13" x14ac:dyDescent="0.35">
      <c r="A85" s="87" t="s">
        <v>311</v>
      </c>
      <c r="B85" s="8" t="s">
        <v>1</v>
      </c>
      <c r="C85" s="99">
        <f>SUM(C78:C84)</f>
        <v>400000000</v>
      </c>
      <c r="D85" s="99">
        <f>SUM(D78:D84)</f>
        <v>400000000</v>
      </c>
      <c r="E85" s="45">
        <f>SUM(E78:E84)</f>
        <v>1</v>
      </c>
      <c r="F85" s="45">
        <f>SUM(F78:F84)</f>
        <v>1</v>
      </c>
      <c r="G85" s="50"/>
      <c r="K85" s="50"/>
      <c r="L85" s="50"/>
    </row>
    <row r="86" spans="1:13" outlineLevel="1" x14ac:dyDescent="0.35">
      <c r="A86" s="87" t="s">
        <v>312</v>
      </c>
      <c r="B86" s="109" t="s">
        <v>39</v>
      </c>
      <c r="C86" s="107">
        <v>0</v>
      </c>
      <c r="D86" s="107">
        <v>0</v>
      </c>
      <c r="E86" s="108">
        <f>IF($C$85=0,"",IF(C86="[for completion]","",C86/$C$85))</f>
        <v>0</v>
      </c>
      <c r="F86" s="45">
        <f>IF($D$85=0,"",IF(D86="[for completion]","",D86/$D$85))</f>
        <v>0</v>
      </c>
      <c r="G86" s="50"/>
      <c r="K86" s="50"/>
      <c r="L86" s="50"/>
    </row>
    <row r="87" spans="1:13" outlineLevel="1" x14ac:dyDescent="0.35">
      <c r="A87" s="87" t="s">
        <v>313</v>
      </c>
      <c r="B87" s="109" t="s">
        <v>40</v>
      </c>
      <c r="C87" s="107">
        <v>0</v>
      </c>
      <c r="D87" s="107">
        <v>0</v>
      </c>
      <c r="E87" s="108">
        <f>IF($C$85=0,"",IF(C87="[for completion]","",C87/$C$85))</f>
        <v>0</v>
      </c>
      <c r="F87" s="45">
        <f>IF($D$85=0,"",IF(D87="[for completion]","",D87/$D$85))</f>
        <v>0</v>
      </c>
      <c r="G87" s="50"/>
      <c r="K87" s="50"/>
      <c r="L87" s="50"/>
    </row>
    <row r="88" spans="1:13" outlineLevel="1" x14ac:dyDescent="0.35">
      <c r="A88" s="87" t="s">
        <v>314</v>
      </c>
      <c r="B88" s="109" t="s">
        <v>41</v>
      </c>
      <c r="C88" s="107">
        <v>0</v>
      </c>
      <c r="D88" s="107">
        <v>0</v>
      </c>
      <c r="E88" s="108">
        <f>IF($C$85=0,"",IF(C88="[for completion]","",C88/$C$85))</f>
        <v>0</v>
      </c>
      <c r="F88" s="45">
        <f>IF($D$85=0,"",IF(D88="[for completion]","",D88/$D$85))</f>
        <v>0</v>
      </c>
      <c r="G88" s="50"/>
      <c r="K88" s="50"/>
      <c r="L88" s="50"/>
    </row>
    <row r="89" spans="1:13" outlineLevel="1" x14ac:dyDescent="0.35">
      <c r="A89" s="87" t="s">
        <v>315</v>
      </c>
      <c r="B89" s="109" t="s">
        <v>43</v>
      </c>
      <c r="C89" s="107">
        <v>0</v>
      </c>
      <c r="D89" s="107">
        <v>0</v>
      </c>
      <c r="E89" s="108">
        <f>IF($C$85=0,"",IF(C89="[for completion]","",C89/$C$85))</f>
        <v>0</v>
      </c>
      <c r="F89" s="45">
        <f>IF($D$85=0,"",IF(D89="[for completion]","",D89/$D$85))</f>
        <v>0</v>
      </c>
      <c r="G89" s="50"/>
      <c r="K89" s="50"/>
      <c r="L89" s="50"/>
    </row>
    <row r="90" spans="1:13" outlineLevel="1" x14ac:dyDescent="0.35">
      <c r="A90" s="87" t="s">
        <v>316</v>
      </c>
      <c r="B90" s="109" t="s">
        <v>44</v>
      </c>
      <c r="C90" s="107">
        <v>0</v>
      </c>
      <c r="D90" s="107">
        <v>0</v>
      </c>
      <c r="E90" s="108">
        <f>IF($C$85=0,"",IF(C90="[for completion]","",C90/$C$85))</f>
        <v>0</v>
      </c>
      <c r="F90" s="45">
        <f>IF($D$85=0,"",IF(D90="[for completion]","",D90/$D$85))</f>
        <v>0</v>
      </c>
      <c r="G90" s="50"/>
      <c r="K90" s="50"/>
      <c r="L90" s="50"/>
    </row>
    <row r="91" spans="1:13" x14ac:dyDescent="0.35">
      <c r="A91" s="56"/>
      <c r="B91" s="58" t="s">
        <v>490</v>
      </c>
      <c r="C91" s="57" t="s">
        <v>73</v>
      </c>
      <c r="D91" s="57" t="s">
        <v>74</v>
      </c>
      <c r="E91" s="57" t="s">
        <v>75</v>
      </c>
      <c r="F91" s="57" t="s">
        <v>76</v>
      </c>
      <c r="G91" s="50"/>
      <c r="K91" s="50"/>
      <c r="L91" s="50"/>
    </row>
    <row r="92" spans="1:13" s="1" customFormat="1" x14ac:dyDescent="0.35">
      <c r="A92" s="87" t="s">
        <v>317</v>
      </c>
      <c r="B92" s="52" t="s">
        <v>52</v>
      </c>
      <c r="C92" s="99">
        <v>0</v>
      </c>
      <c r="D92" s="99">
        <f>C92 - 0</f>
        <v>0</v>
      </c>
      <c r="E92" s="45">
        <f>IF($C$107=0,"",IF(C92="[for completion]","",C92/$C$107))</f>
        <v>0</v>
      </c>
      <c r="F92" s="45">
        <f t="shared" ref="F92:F106" si="5">IF($D$107=0,"",IF(D92="ND1","",D92/$D$107))</f>
        <v>0</v>
      </c>
      <c r="G92" s="50"/>
      <c r="H92" s="51"/>
      <c r="I92" s="51"/>
      <c r="J92" s="51"/>
      <c r="K92" s="50"/>
      <c r="L92" s="50"/>
      <c r="M92" s="50"/>
    </row>
    <row r="93" spans="1:13" s="1" customFormat="1" x14ac:dyDescent="0.35">
      <c r="A93" s="87" t="s">
        <v>318</v>
      </c>
      <c r="B93" s="52" t="s">
        <v>22</v>
      </c>
      <c r="C93" s="99">
        <v>0</v>
      </c>
      <c r="D93" s="99">
        <f>C93 - 0</f>
        <v>0</v>
      </c>
      <c r="E93" s="45">
        <f>IF($C$107=0,"",IF(C93="[for completion]","",C93/$C$107))</f>
        <v>0</v>
      </c>
      <c r="F93" s="45">
        <f t="shared" si="5"/>
        <v>0</v>
      </c>
      <c r="G93" s="50"/>
      <c r="H93" s="51"/>
      <c r="I93" s="51"/>
      <c r="J93" s="51"/>
      <c r="K93" s="50"/>
      <c r="L93" s="50"/>
      <c r="M93" s="50"/>
    </row>
    <row r="94" spans="1:13" s="1" customFormat="1" x14ac:dyDescent="0.35">
      <c r="A94" s="87" t="s">
        <v>319</v>
      </c>
      <c r="B94" s="52" t="s">
        <v>862</v>
      </c>
      <c r="C94" s="99">
        <v>3000626299.7600002</v>
      </c>
      <c r="D94" s="99">
        <f>C94 - 0</f>
        <v>3000626299.7600002</v>
      </c>
      <c r="E94" s="45">
        <f>IF($C$107=0,"",IF(C94="[for completion]","",C94/$C$107))</f>
        <v>1</v>
      </c>
      <c r="F94" s="45">
        <f t="shared" si="5"/>
        <v>1</v>
      </c>
      <c r="G94" s="50"/>
      <c r="H94" s="51"/>
      <c r="I94" s="51"/>
      <c r="J94" s="51"/>
      <c r="K94" s="50"/>
      <c r="L94" s="50"/>
      <c r="M94" s="50"/>
    </row>
    <row r="95" spans="1:13" s="1" customFormat="1" x14ac:dyDescent="0.35">
      <c r="A95" s="87" t="s">
        <v>320</v>
      </c>
      <c r="B95" s="83" t="s">
        <v>824</v>
      </c>
      <c r="C95" s="99">
        <v>0</v>
      </c>
      <c r="D95" s="99">
        <f>C95 - 0</f>
        <v>0</v>
      </c>
      <c r="E95" s="45">
        <f t="shared" ref="E95:E106" si="6">IF($C$107=0,"",IF(C95="[for completion]","",C95/$C$107))</f>
        <v>0</v>
      </c>
      <c r="F95" s="45">
        <f t="shared" si="5"/>
        <v>0</v>
      </c>
      <c r="G95" s="50"/>
      <c r="H95" s="51"/>
      <c r="I95" s="51"/>
      <c r="J95" s="51"/>
      <c r="K95" s="50"/>
      <c r="L95" s="50"/>
      <c r="M95" s="50"/>
    </row>
    <row r="96" spans="1:13" s="1" customFormat="1" x14ac:dyDescent="0.35">
      <c r="A96" s="87" t="s">
        <v>321</v>
      </c>
      <c r="B96" s="52" t="s">
        <v>23</v>
      </c>
      <c r="C96" s="99">
        <v>0</v>
      </c>
      <c r="D96" s="99">
        <f t="shared" ref="D96:D106" si="7">C96 - 0</f>
        <v>0</v>
      </c>
      <c r="E96" s="45">
        <f t="shared" si="6"/>
        <v>0</v>
      </c>
      <c r="F96" s="45">
        <f t="shared" si="5"/>
        <v>0</v>
      </c>
      <c r="G96" s="50"/>
      <c r="H96" s="51"/>
      <c r="I96" s="51"/>
      <c r="J96" s="51"/>
      <c r="K96" s="50"/>
      <c r="L96" s="50"/>
      <c r="M96" s="50"/>
    </row>
    <row r="97" spans="1:13" s="1" customFormat="1" x14ac:dyDescent="0.35">
      <c r="A97" s="87" t="s">
        <v>322</v>
      </c>
      <c r="B97" s="52" t="s">
        <v>24</v>
      </c>
      <c r="C97" s="99">
        <v>0</v>
      </c>
      <c r="D97" s="99">
        <f t="shared" si="7"/>
        <v>0</v>
      </c>
      <c r="E97" s="45">
        <f t="shared" si="6"/>
        <v>0</v>
      </c>
      <c r="F97" s="45">
        <f t="shared" si="5"/>
        <v>0</v>
      </c>
      <c r="G97" s="50"/>
      <c r="H97" s="51"/>
      <c r="I97" s="51"/>
      <c r="J97" s="51"/>
      <c r="K97" s="50"/>
      <c r="L97" s="50"/>
      <c r="M97" s="50"/>
    </row>
    <row r="98" spans="1:13" x14ac:dyDescent="0.35">
      <c r="A98" s="87" t="s">
        <v>323</v>
      </c>
      <c r="B98" s="52" t="s">
        <v>25</v>
      </c>
      <c r="C98" s="99">
        <v>0</v>
      </c>
      <c r="D98" s="99">
        <f t="shared" si="7"/>
        <v>0</v>
      </c>
      <c r="E98" s="45">
        <f t="shared" si="6"/>
        <v>0</v>
      </c>
      <c r="F98" s="45">
        <f t="shared" si="5"/>
        <v>0</v>
      </c>
      <c r="G98" s="50"/>
      <c r="K98" s="50"/>
      <c r="L98" s="50"/>
    </row>
    <row r="99" spans="1:13" x14ac:dyDescent="0.35">
      <c r="A99" s="87" t="s">
        <v>324</v>
      </c>
      <c r="B99" s="52" t="s">
        <v>125</v>
      </c>
      <c r="C99" s="99">
        <v>0</v>
      </c>
      <c r="D99" s="99">
        <f t="shared" si="7"/>
        <v>0</v>
      </c>
      <c r="E99" s="45">
        <f t="shared" si="6"/>
        <v>0</v>
      </c>
      <c r="F99" s="45">
        <f t="shared" si="5"/>
        <v>0</v>
      </c>
      <c r="G99" s="50"/>
      <c r="K99" s="50"/>
      <c r="L99" s="50"/>
    </row>
    <row r="100" spans="1:13" x14ac:dyDescent="0.35">
      <c r="A100" s="87" t="s">
        <v>325</v>
      </c>
      <c r="B100" s="52" t="s">
        <v>69</v>
      </c>
      <c r="C100" s="99">
        <v>0</v>
      </c>
      <c r="D100" s="99">
        <f t="shared" si="7"/>
        <v>0</v>
      </c>
      <c r="E100" s="45">
        <f t="shared" si="6"/>
        <v>0</v>
      </c>
      <c r="F100" s="45">
        <f t="shared" si="5"/>
        <v>0</v>
      </c>
      <c r="G100" s="50"/>
      <c r="K100" s="50"/>
      <c r="L100" s="50"/>
    </row>
    <row r="101" spans="1:13" x14ac:dyDescent="0.35">
      <c r="A101" s="87" t="s">
        <v>326</v>
      </c>
      <c r="B101" s="52" t="s">
        <v>66</v>
      </c>
      <c r="C101" s="99">
        <v>0</v>
      </c>
      <c r="D101" s="99">
        <f t="shared" si="7"/>
        <v>0</v>
      </c>
      <c r="E101" s="45">
        <f t="shared" si="6"/>
        <v>0</v>
      </c>
      <c r="F101" s="45">
        <f t="shared" si="5"/>
        <v>0</v>
      </c>
      <c r="G101" s="50"/>
      <c r="K101" s="50"/>
      <c r="L101" s="50"/>
    </row>
    <row r="102" spans="1:13" x14ac:dyDescent="0.35">
      <c r="A102" s="87" t="s">
        <v>327</v>
      </c>
      <c r="B102" s="52" t="s">
        <v>70</v>
      </c>
      <c r="C102" s="99">
        <v>0</v>
      </c>
      <c r="D102" s="99">
        <f t="shared" si="7"/>
        <v>0</v>
      </c>
      <c r="E102" s="45">
        <f t="shared" si="6"/>
        <v>0</v>
      </c>
      <c r="F102" s="45">
        <f t="shared" si="5"/>
        <v>0</v>
      </c>
      <c r="G102" s="50"/>
      <c r="K102" s="50"/>
      <c r="L102" s="50"/>
    </row>
    <row r="103" spans="1:13" x14ac:dyDescent="0.35">
      <c r="A103" s="87" t="s">
        <v>328</v>
      </c>
      <c r="B103" s="52" t="s">
        <v>124</v>
      </c>
      <c r="C103" s="99">
        <v>0</v>
      </c>
      <c r="D103" s="99">
        <f t="shared" si="7"/>
        <v>0</v>
      </c>
      <c r="E103" s="45">
        <f t="shared" si="6"/>
        <v>0</v>
      </c>
      <c r="F103" s="45">
        <f t="shared" si="5"/>
        <v>0</v>
      </c>
      <c r="G103" s="50"/>
      <c r="K103" s="50"/>
      <c r="L103" s="50"/>
    </row>
    <row r="104" spans="1:13" x14ac:dyDescent="0.35">
      <c r="A104" s="87" t="s">
        <v>329</v>
      </c>
      <c r="B104" s="52" t="s">
        <v>38</v>
      </c>
      <c r="C104" s="99">
        <v>0</v>
      </c>
      <c r="D104" s="99">
        <f t="shared" si="7"/>
        <v>0</v>
      </c>
      <c r="E104" s="45">
        <f t="shared" si="6"/>
        <v>0</v>
      </c>
      <c r="F104" s="45">
        <f t="shared" si="5"/>
        <v>0</v>
      </c>
      <c r="G104" s="50"/>
      <c r="K104" s="50"/>
      <c r="L104" s="50"/>
    </row>
    <row r="105" spans="1:13" x14ac:dyDescent="0.35">
      <c r="A105" s="87" t="s">
        <v>330</v>
      </c>
      <c r="B105" s="52" t="s">
        <v>67</v>
      </c>
      <c r="C105" s="99">
        <v>0</v>
      </c>
      <c r="D105" s="99">
        <f t="shared" si="7"/>
        <v>0</v>
      </c>
      <c r="E105" s="45">
        <f t="shared" si="6"/>
        <v>0</v>
      </c>
      <c r="F105" s="45">
        <f t="shared" si="5"/>
        <v>0</v>
      </c>
      <c r="G105" s="50"/>
      <c r="K105" s="50"/>
      <c r="L105" s="50"/>
    </row>
    <row r="106" spans="1:13" x14ac:dyDescent="0.35">
      <c r="A106" s="87" t="s">
        <v>331</v>
      </c>
      <c r="B106" s="52" t="s">
        <v>2</v>
      </c>
      <c r="C106" s="99">
        <v>0</v>
      </c>
      <c r="D106" s="99">
        <f t="shared" si="7"/>
        <v>0</v>
      </c>
      <c r="E106" s="45">
        <f t="shared" si="6"/>
        <v>0</v>
      </c>
      <c r="F106" s="45">
        <f t="shared" si="5"/>
        <v>0</v>
      </c>
      <c r="G106" s="50"/>
      <c r="K106" s="50"/>
      <c r="L106" s="50"/>
    </row>
    <row r="107" spans="1:13" x14ac:dyDescent="0.35">
      <c r="A107" s="87" t="s">
        <v>332</v>
      </c>
      <c r="B107" s="8" t="s">
        <v>1</v>
      </c>
      <c r="C107" s="99">
        <f>SUM(C92:C106)</f>
        <v>3000626299.7600002</v>
      </c>
      <c r="D107" s="99">
        <f>SUM(D92:D106)</f>
        <v>3000626299.7600002</v>
      </c>
      <c r="E107" s="45">
        <f>SUM(E92:E106)</f>
        <v>1</v>
      </c>
      <c r="F107" s="45">
        <f>SUM(F92:F106)</f>
        <v>1</v>
      </c>
      <c r="G107" s="50"/>
      <c r="K107" s="50"/>
      <c r="L107" s="50"/>
    </row>
    <row r="108" spans="1:13" x14ac:dyDescent="0.35">
      <c r="A108" s="56"/>
      <c r="B108" s="58" t="s">
        <v>491</v>
      </c>
      <c r="C108" s="57" t="s">
        <v>73</v>
      </c>
      <c r="D108" s="57" t="s">
        <v>74</v>
      </c>
      <c r="E108" s="57" t="s">
        <v>75</v>
      </c>
      <c r="F108" s="57" t="s">
        <v>76</v>
      </c>
      <c r="G108" s="50"/>
      <c r="K108" s="50"/>
      <c r="L108" s="50"/>
    </row>
    <row r="109" spans="1:13" s="1" customFormat="1" x14ac:dyDescent="0.35">
      <c r="A109" s="87" t="s">
        <v>333</v>
      </c>
      <c r="B109" s="52" t="s">
        <v>52</v>
      </c>
      <c r="C109" s="99">
        <v>0</v>
      </c>
      <c r="D109" s="99">
        <f>C109 - 0</f>
        <v>0</v>
      </c>
      <c r="E109" s="45">
        <f t="shared" ref="E109:E114" si="8">IF($C$124=0,"",IF(C109="ND1","",C109/$C$124))</f>
        <v>0</v>
      </c>
      <c r="F109" s="45">
        <f t="shared" ref="F109:F123" si="9">IF($D$124=0,"",IF(D109="ND1","",D109/$D$124))</f>
        <v>0</v>
      </c>
      <c r="G109" s="50"/>
      <c r="H109" s="51"/>
      <c r="I109" s="51"/>
      <c r="J109" s="51"/>
      <c r="K109" s="50"/>
      <c r="L109" s="50"/>
      <c r="M109" s="50"/>
    </row>
    <row r="110" spans="1:13" s="1" customFormat="1" x14ac:dyDescent="0.35">
      <c r="A110" s="87" t="s">
        <v>334</v>
      </c>
      <c r="B110" s="52" t="s">
        <v>22</v>
      </c>
      <c r="C110" s="99">
        <v>0</v>
      </c>
      <c r="D110" s="99">
        <f>C110 - 0</f>
        <v>0</v>
      </c>
      <c r="E110" s="45">
        <f t="shared" si="8"/>
        <v>0</v>
      </c>
      <c r="F110" s="45">
        <f t="shared" si="9"/>
        <v>0</v>
      </c>
      <c r="G110" s="50"/>
      <c r="H110" s="51"/>
      <c r="I110" s="51"/>
      <c r="J110" s="51"/>
      <c r="K110" s="50"/>
      <c r="L110" s="50"/>
      <c r="M110" s="50"/>
    </row>
    <row r="111" spans="1:13" s="1" customFormat="1" x14ac:dyDescent="0.35">
      <c r="A111" s="87" t="s">
        <v>335</v>
      </c>
      <c r="B111" s="52" t="s">
        <v>862</v>
      </c>
      <c r="C111" s="99">
        <v>400000000</v>
      </c>
      <c r="D111" s="99">
        <f>C111 - 0</f>
        <v>400000000</v>
      </c>
      <c r="E111" s="45">
        <f t="shared" si="8"/>
        <v>1</v>
      </c>
      <c r="F111" s="45">
        <f t="shared" si="9"/>
        <v>1</v>
      </c>
      <c r="G111" s="50"/>
      <c r="H111" s="51"/>
      <c r="I111" s="51"/>
      <c r="J111" s="51"/>
      <c r="K111" s="50"/>
      <c r="L111" s="50"/>
      <c r="M111" s="50"/>
    </row>
    <row r="112" spans="1:13" s="1" customFormat="1" x14ac:dyDescent="0.35">
      <c r="A112" s="87" t="s">
        <v>336</v>
      </c>
      <c r="B112" s="83" t="s">
        <v>824</v>
      </c>
      <c r="C112" s="99">
        <v>0</v>
      </c>
      <c r="D112" s="99">
        <v>0</v>
      </c>
      <c r="E112" s="45">
        <f t="shared" si="8"/>
        <v>0</v>
      </c>
      <c r="F112" s="45">
        <f t="shared" si="9"/>
        <v>0</v>
      </c>
      <c r="G112" s="50"/>
      <c r="H112" s="51"/>
      <c r="I112" s="51"/>
      <c r="J112" s="51"/>
      <c r="K112" s="50"/>
      <c r="L112" s="50"/>
      <c r="M112" s="50"/>
    </row>
    <row r="113" spans="1:13" s="1" customFormat="1" x14ac:dyDescent="0.35">
      <c r="A113" s="87" t="s">
        <v>337</v>
      </c>
      <c r="B113" s="52" t="s">
        <v>23</v>
      </c>
      <c r="C113" s="99">
        <v>0</v>
      </c>
      <c r="D113" s="99">
        <v>0</v>
      </c>
      <c r="E113" s="45">
        <f t="shared" si="8"/>
        <v>0</v>
      </c>
      <c r="F113" s="45">
        <f t="shared" si="9"/>
        <v>0</v>
      </c>
      <c r="G113" s="50"/>
      <c r="H113" s="51"/>
      <c r="I113" s="51"/>
      <c r="J113" s="51"/>
      <c r="K113" s="50"/>
      <c r="L113" s="50"/>
      <c r="M113" s="50"/>
    </row>
    <row r="114" spans="1:13" s="1" customFormat="1" x14ac:dyDescent="0.35">
      <c r="A114" s="87" t="s">
        <v>338</v>
      </c>
      <c r="B114" s="52" t="s">
        <v>24</v>
      </c>
      <c r="C114" s="99">
        <v>0</v>
      </c>
      <c r="D114" s="99">
        <v>0</v>
      </c>
      <c r="E114" s="45">
        <f t="shared" si="8"/>
        <v>0</v>
      </c>
      <c r="F114" s="45">
        <f t="shared" si="9"/>
        <v>0</v>
      </c>
      <c r="G114" s="50"/>
      <c r="H114" s="51"/>
      <c r="I114" s="51"/>
      <c r="J114" s="51"/>
      <c r="K114" s="50"/>
      <c r="L114" s="50"/>
      <c r="M114" s="50"/>
    </row>
    <row r="115" spans="1:13" x14ac:dyDescent="0.35">
      <c r="A115" s="87" t="s">
        <v>339</v>
      </c>
      <c r="B115" s="52" t="s">
        <v>25</v>
      </c>
      <c r="C115" s="99">
        <v>0</v>
      </c>
      <c r="D115" s="99">
        <v>0</v>
      </c>
      <c r="E115" s="45">
        <f>IF($C$124=0,"",IF(C115="0","",C115/$C$124))</f>
        <v>0</v>
      </c>
      <c r="F115" s="45">
        <f t="shared" si="9"/>
        <v>0</v>
      </c>
      <c r="G115" s="50"/>
      <c r="K115" s="50"/>
      <c r="L115" s="50"/>
    </row>
    <row r="116" spans="1:13" x14ac:dyDescent="0.35">
      <c r="A116" s="87" t="s">
        <v>340</v>
      </c>
      <c r="B116" s="52" t="s">
        <v>125</v>
      </c>
      <c r="C116" s="99">
        <v>0</v>
      </c>
      <c r="D116" s="99">
        <v>0</v>
      </c>
      <c r="E116" s="45">
        <f t="shared" ref="E116:E123" si="10">IF($C$124=0,"",IF(C116="ND1","",C116/$C$124))</f>
        <v>0</v>
      </c>
      <c r="F116" s="45">
        <f t="shared" si="9"/>
        <v>0</v>
      </c>
      <c r="G116" s="50"/>
      <c r="K116" s="50"/>
      <c r="L116" s="50"/>
    </row>
    <row r="117" spans="1:13" x14ac:dyDescent="0.35">
      <c r="A117" s="87" t="s">
        <v>341</v>
      </c>
      <c r="B117" s="52" t="s">
        <v>69</v>
      </c>
      <c r="C117" s="99">
        <v>0</v>
      </c>
      <c r="D117" s="99">
        <v>0</v>
      </c>
      <c r="E117" s="45">
        <f t="shared" si="10"/>
        <v>0</v>
      </c>
      <c r="F117" s="45">
        <f t="shared" si="9"/>
        <v>0</v>
      </c>
      <c r="G117" s="50"/>
      <c r="K117" s="50"/>
      <c r="L117" s="50"/>
    </row>
    <row r="118" spans="1:13" x14ac:dyDescent="0.35">
      <c r="A118" s="87" t="s">
        <v>342</v>
      </c>
      <c r="B118" s="52" t="s">
        <v>66</v>
      </c>
      <c r="C118" s="99">
        <v>0</v>
      </c>
      <c r="D118" s="99">
        <v>0</v>
      </c>
      <c r="E118" s="45">
        <f t="shared" si="10"/>
        <v>0</v>
      </c>
      <c r="F118" s="45">
        <f t="shared" si="9"/>
        <v>0</v>
      </c>
      <c r="G118" s="50"/>
      <c r="K118" s="50"/>
      <c r="L118" s="50"/>
    </row>
    <row r="119" spans="1:13" x14ac:dyDescent="0.35">
      <c r="A119" s="87" t="s">
        <v>343</v>
      </c>
      <c r="B119" s="52" t="s">
        <v>70</v>
      </c>
      <c r="C119" s="99">
        <v>0</v>
      </c>
      <c r="D119" s="99">
        <v>0</v>
      </c>
      <c r="E119" s="45">
        <f t="shared" si="10"/>
        <v>0</v>
      </c>
      <c r="F119" s="45">
        <f t="shared" si="9"/>
        <v>0</v>
      </c>
      <c r="G119" s="50"/>
      <c r="K119" s="50"/>
      <c r="L119" s="50"/>
    </row>
    <row r="120" spans="1:13" x14ac:dyDescent="0.35">
      <c r="A120" s="87" t="s">
        <v>344</v>
      </c>
      <c r="B120" s="52" t="s">
        <v>124</v>
      </c>
      <c r="C120" s="99">
        <v>0</v>
      </c>
      <c r="D120" s="99">
        <v>0</v>
      </c>
      <c r="E120" s="45">
        <f t="shared" si="10"/>
        <v>0</v>
      </c>
      <c r="F120" s="45">
        <f t="shared" si="9"/>
        <v>0</v>
      </c>
      <c r="G120" s="50"/>
      <c r="K120" s="50"/>
      <c r="L120" s="50"/>
    </row>
    <row r="121" spans="1:13" x14ac:dyDescent="0.35">
      <c r="A121" s="87" t="s">
        <v>345</v>
      </c>
      <c r="B121" s="52" t="s">
        <v>38</v>
      </c>
      <c r="C121" s="99">
        <v>0</v>
      </c>
      <c r="D121" s="99">
        <v>0</v>
      </c>
      <c r="E121" s="45">
        <f t="shared" si="10"/>
        <v>0</v>
      </c>
      <c r="F121" s="45">
        <f t="shared" si="9"/>
        <v>0</v>
      </c>
      <c r="G121" s="50"/>
      <c r="K121" s="50"/>
      <c r="L121" s="50"/>
    </row>
    <row r="122" spans="1:13" x14ac:dyDescent="0.35">
      <c r="A122" s="87" t="s">
        <v>346</v>
      </c>
      <c r="B122" s="52" t="s">
        <v>67</v>
      </c>
      <c r="C122" s="99">
        <v>0</v>
      </c>
      <c r="D122" s="99">
        <v>0</v>
      </c>
      <c r="E122" s="45">
        <f t="shared" si="10"/>
        <v>0</v>
      </c>
      <c r="F122" s="45">
        <f t="shared" si="9"/>
        <v>0</v>
      </c>
      <c r="G122" s="50"/>
      <c r="K122" s="50"/>
      <c r="L122" s="50"/>
    </row>
    <row r="123" spans="1:13" x14ac:dyDescent="0.35">
      <c r="A123" s="87" t="s">
        <v>347</v>
      </c>
      <c r="B123" s="52" t="s">
        <v>2</v>
      </c>
      <c r="C123" s="99">
        <v>0</v>
      </c>
      <c r="D123" s="99">
        <v>0</v>
      </c>
      <c r="E123" s="45">
        <f t="shared" si="10"/>
        <v>0</v>
      </c>
      <c r="F123" s="45">
        <f t="shared" si="9"/>
        <v>0</v>
      </c>
      <c r="G123" s="50"/>
      <c r="K123" s="50"/>
      <c r="L123" s="50"/>
    </row>
    <row r="124" spans="1:13" x14ac:dyDescent="0.35">
      <c r="A124" s="87" t="s">
        <v>348</v>
      </c>
      <c r="B124" s="8" t="s">
        <v>1</v>
      </c>
      <c r="C124" s="99">
        <f>SUM(C109:C123)</f>
        <v>400000000</v>
      </c>
      <c r="D124" s="99">
        <f>SUM(D109:D123)</f>
        <v>400000000</v>
      </c>
      <c r="E124" s="45">
        <f>SUM(E109:E123)</f>
        <v>1</v>
      </c>
      <c r="F124" s="45">
        <f>SUM(F109:F123)</f>
        <v>1</v>
      </c>
      <c r="G124" s="50"/>
      <c r="K124" s="50"/>
      <c r="L124" s="50"/>
    </row>
    <row r="125" spans="1:13" x14ac:dyDescent="0.35">
      <c r="A125" s="56"/>
      <c r="B125" s="58" t="s">
        <v>492</v>
      </c>
      <c r="C125" s="56" t="s">
        <v>72</v>
      </c>
      <c r="D125" s="56"/>
      <c r="E125" s="57" t="s">
        <v>53</v>
      </c>
      <c r="F125" s="57"/>
      <c r="G125" s="50"/>
      <c r="K125" s="50"/>
      <c r="L125" s="50"/>
    </row>
    <row r="126" spans="1:13" x14ac:dyDescent="0.35">
      <c r="A126" s="87" t="s">
        <v>349</v>
      </c>
      <c r="B126" s="50" t="s">
        <v>16</v>
      </c>
      <c r="C126" s="99">
        <v>0</v>
      </c>
      <c r="D126" s="99"/>
      <c r="E126" s="45">
        <f>IF($C$129=0,"",IF(C126="[for completion]","",C126/$C$129))</f>
        <v>0</v>
      </c>
      <c r="F126" s="45"/>
      <c r="G126" s="50"/>
      <c r="K126" s="50"/>
      <c r="L126" s="50"/>
    </row>
    <row r="127" spans="1:13" x14ac:dyDescent="0.35">
      <c r="A127" s="87" t="s">
        <v>350</v>
      </c>
      <c r="B127" s="50" t="s">
        <v>17</v>
      </c>
      <c r="C127" s="99">
        <v>400000000</v>
      </c>
      <c r="D127" s="99"/>
      <c r="E127" s="45">
        <f>IF($C$129=0,"",IF(C127="[for completion]","",C127/$C$129))</f>
        <v>1</v>
      </c>
      <c r="F127" s="45"/>
      <c r="G127" s="50"/>
      <c r="K127" s="50"/>
      <c r="L127" s="50"/>
    </row>
    <row r="128" spans="1:13" x14ac:dyDescent="0.35">
      <c r="A128" s="87" t="s">
        <v>351</v>
      </c>
      <c r="B128" s="50" t="s">
        <v>2</v>
      </c>
      <c r="C128" s="99">
        <v>0</v>
      </c>
      <c r="D128" s="99"/>
      <c r="E128" s="45">
        <f>IF($C$129=0,"",IF(C128="[for completion]","",C128/$C$129))</f>
        <v>0</v>
      </c>
      <c r="F128" s="45"/>
      <c r="G128" s="50"/>
      <c r="K128" s="50"/>
      <c r="L128" s="50"/>
    </row>
    <row r="129" spans="1:12" x14ac:dyDescent="0.35">
      <c r="A129" s="87" t="s">
        <v>352</v>
      </c>
      <c r="B129" s="9" t="s">
        <v>1</v>
      </c>
      <c r="C129" s="99">
        <f>SUM(C126:C128)</f>
        <v>400000000</v>
      </c>
      <c r="D129" s="99"/>
      <c r="E129" s="45">
        <f>SUM(E126:E128)</f>
        <v>1</v>
      </c>
      <c r="F129" s="45"/>
      <c r="G129" s="50"/>
      <c r="K129" s="50"/>
      <c r="L129" s="50"/>
    </row>
    <row r="130" spans="1:12" outlineLevel="1" x14ac:dyDescent="0.35">
      <c r="A130" s="87" t="s">
        <v>353</v>
      </c>
      <c r="B130" s="9"/>
      <c r="C130" s="99"/>
      <c r="D130" s="99"/>
      <c r="E130" s="45"/>
      <c r="F130" s="45"/>
      <c r="G130" s="50"/>
      <c r="K130" s="50"/>
      <c r="L130" s="50"/>
    </row>
    <row r="131" spans="1:12" x14ac:dyDescent="0.35">
      <c r="A131" s="56"/>
      <c r="B131" s="58" t="s">
        <v>493</v>
      </c>
      <c r="C131" s="56" t="s">
        <v>72</v>
      </c>
      <c r="D131" s="56"/>
      <c r="E131" s="57" t="s">
        <v>136</v>
      </c>
      <c r="F131" s="57"/>
      <c r="G131" s="50"/>
      <c r="K131" s="50"/>
      <c r="L131" s="50"/>
    </row>
    <row r="132" spans="1:12" x14ac:dyDescent="0.35">
      <c r="A132" s="87" t="s">
        <v>354</v>
      </c>
      <c r="B132" s="83" t="s">
        <v>253</v>
      </c>
      <c r="C132" s="99">
        <v>0</v>
      </c>
      <c r="D132" s="99"/>
      <c r="E132" s="45">
        <f>IF($C$137=0,"",IF(C132="[for completion]","",C132/$C$137))</f>
        <v>0</v>
      </c>
      <c r="F132" s="45"/>
      <c r="G132" s="50"/>
      <c r="H132" s="87"/>
      <c r="I132" s="87"/>
      <c r="J132" s="87"/>
      <c r="K132" s="50"/>
      <c r="L132" s="50"/>
    </row>
    <row r="133" spans="1:12" x14ac:dyDescent="0.35">
      <c r="A133" s="87" t="s">
        <v>355</v>
      </c>
      <c r="B133" s="83" t="s">
        <v>191</v>
      </c>
      <c r="C133" s="99">
        <v>13264768</v>
      </c>
      <c r="D133" s="99"/>
      <c r="E133" s="45">
        <f>IF($C$137=0,"",IF(C133="[for completion]","",C133/$C$137))</f>
        <v>1</v>
      </c>
      <c r="F133" s="45"/>
      <c r="G133" s="50"/>
      <c r="K133" s="50"/>
      <c r="L133" s="50"/>
    </row>
    <row r="134" spans="1:12" x14ac:dyDescent="0.35">
      <c r="A134" s="87" t="s">
        <v>356</v>
      </c>
      <c r="B134" s="52" t="s">
        <v>190</v>
      </c>
      <c r="C134" s="99">
        <v>0</v>
      </c>
      <c r="D134" s="99"/>
      <c r="E134" s="45">
        <f>IF($C$137=0,"",IF(C134="[for completion]","",C134/$C$137))</f>
        <v>0</v>
      </c>
      <c r="F134" s="45"/>
      <c r="G134" s="50"/>
      <c r="K134" s="50"/>
      <c r="L134" s="50"/>
    </row>
    <row r="135" spans="1:12" x14ac:dyDescent="0.35">
      <c r="A135" s="87" t="s">
        <v>357</v>
      </c>
      <c r="B135" s="52" t="s">
        <v>121</v>
      </c>
      <c r="C135" s="99">
        <v>0</v>
      </c>
      <c r="D135" s="99"/>
      <c r="E135" s="45">
        <f>IF($C$137=0,"",IF(C135="[for completion]","",C135/$C$137))</f>
        <v>0</v>
      </c>
      <c r="F135" s="45"/>
      <c r="G135" s="50"/>
      <c r="K135" s="50"/>
      <c r="L135" s="50"/>
    </row>
    <row r="136" spans="1:12" x14ac:dyDescent="0.35">
      <c r="A136" s="87" t="s">
        <v>358</v>
      </c>
      <c r="B136" s="52" t="s">
        <v>2</v>
      </c>
      <c r="C136" s="99">
        <v>0</v>
      </c>
      <c r="D136" s="99"/>
      <c r="E136" s="45">
        <f>IF($C$137=0,"",IF(C136="[for completion]","",C136/$C$137))</f>
        <v>0</v>
      </c>
      <c r="F136" s="45"/>
      <c r="G136" s="50"/>
      <c r="K136" s="50"/>
      <c r="L136" s="50"/>
    </row>
    <row r="137" spans="1:12" x14ac:dyDescent="0.35">
      <c r="A137" s="87" t="s">
        <v>359</v>
      </c>
      <c r="B137" s="8" t="s">
        <v>1</v>
      </c>
      <c r="C137" s="99">
        <f>SUM(C133:C136)</f>
        <v>13264768</v>
      </c>
      <c r="D137" s="99"/>
      <c r="E137" s="45">
        <f>SUM(E132:E136)</f>
        <v>1</v>
      </c>
      <c r="F137" s="45"/>
      <c r="G137" s="50"/>
      <c r="K137" s="50"/>
      <c r="L137" s="50"/>
    </row>
    <row r="138" spans="1:12" outlineLevel="1" x14ac:dyDescent="0.35">
      <c r="A138" s="87" t="s">
        <v>360</v>
      </c>
      <c r="B138" s="66" t="s">
        <v>192</v>
      </c>
      <c r="C138" s="99"/>
      <c r="D138" s="99"/>
      <c r="E138" s="45" t="str">
        <f t="shared" ref="E138:E149" si="11">IF($C$137=0,"",IF(C138="","",C138/$C$137))</f>
        <v/>
      </c>
      <c r="F138" s="45"/>
      <c r="G138" s="50"/>
      <c r="K138" s="50"/>
      <c r="L138" s="50"/>
    </row>
    <row r="139" spans="1:12" s="66" customFormat="1" ht="14.5" customHeight="1" outlineLevel="1" x14ac:dyDescent="0.35">
      <c r="A139" s="87" t="s">
        <v>361</v>
      </c>
      <c r="B139" s="66" t="s">
        <v>211</v>
      </c>
      <c r="C139" s="99"/>
      <c r="D139" s="99"/>
      <c r="E139" s="45" t="str">
        <f t="shared" si="11"/>
        <v/>
      </c>
      <c r="F139" s="45"/>
    </row>
    <row r="140" spans="1:12" ht="14.5" customHeight="1" outlineLevel="1" x14ac:dyDescent="0.35">
      <c r="A140" s="87" t="s">
        <v>362</v>
      </c>
      <c r="B140" s="66" t="s">
        <v>212</v>
      </c>
      <c r="C140" s="99"/>
      <c r="D140" s="99"/>
      <c r="E140" s="45" t="str">
        <f t="shared" si="11"/>
        <v/>
      </c>
      <c r="F140" s="45"/>
      <c r="G140" s="50"/>
      <c r="K140" s="50"/>
      <c r="L140" s="50"/>
    </row>
    <row r="141" spans="1:12" ht="14.5" customHeight="1" outlineLevel="1" x14ac:dyDescent="0.35">
      <c r="A141" s="87" t="s">
        <v>363</v>
      </c>
      <c r="B141" s="66" t="s">
        <v>193</v>
      </c>
      <c r="C141" s="99"/>
      <c r="D141" s="99"/>
      <c r="E141" s="45" t="str">
        <f t="shared" si="11"/>
        <v/>
      </c>
      <c r="F141" s="45"/>
      <c r="G141" s="50"/>
      <c r="K141" s="50"/>
      <c r="L141" s="50"/>
    </row>
    <row r="142" spans="1:12" s="66" customFormat="1" ht="14.5" customHeight="1" outlineLevel="1" x14ac:dyDescent="0.35">
      <c r="A142" s="87" t="s">
        <v>364</v>
      </c>
      <c r="B142" s="66" t="s">
        <v>213</v>
      </c>
      <c r="C142" s="99"/>
      <c r="D142" s="99"/>
      <c r="E142" s="45" t="str">
        <f t="shared" si="11"/>
        <v/>
      </c>
      <c r="F142" s="45"/>
    </row>
    <row r="143" spans="1:12" ht="14.5" customHeight="1" outlineLevel="1" x14ac:dyDescent="0.35">
      <c r="A143" s="87" t="s">
        <v>365</v>
      </c>
      <c r="B143" s="66" t="s">
        <v>214</v>
      </c>
      <c r="C143" s="99"/>
      <c r="D143" s="99"/>
      <c r="E143" s="45" t="str">
        <f t="shared" si="11"/>
        <v/>
      </c>
      <c r="F143" s="45"/>
      <c r="G143" s="50"/>
      <c r="K143" s="50"/>
      <c r="L143" s="50"/>
    </row>
    <row r="144" spans="1:12" ht="14.5" customHeight="1" outlineLevel="1" x14ac:dyDescent="0.35">
      <c r="A144" s="87" t="s">
        <v>366</v>
      </c>
      <c r="B144" s="66" t="s">
        <v>179</v>
      </c>
      <c r="C144" s="99"/>
      <c r="D144" s="99"/>
      <c r="E144" s="45" t="str">
        <f t="shared" si="11"/>
        <v/>
      </c>
      <c r="F144" s="45"/>
      <c r="G144" s="50"/>
      <c r="K144" s="50"/>
      <c r="L144" s="50"/>
    </row>
    <row r="145" spans="1:12" ht="14.5" customHeight="1" outlineLevel="1" x14ac:dyDescent="0.35">
      <c r="A145" s="87" t="s">
        <v>367</v>
      </c>
      <c r="B145" s="66" t="s">
        <v>180</v>
      </c>
      <c r="C145" s="99"/>
      <c r="D145" s="99"/>
      <c r="E145" s="45" t="str">
        <f t="shared" si="11"/>
        <v/>
      </c>
      <c r="F145" s="45"/>
      <c r="G145" s="50"/>
      <c r="K145" s="50"/>
      <c r="L145" s="50"/>
    </row>
    <row r="146" spans="1:12" outlineLevel="1" x14ac:dyDescent="0.35">
      <c r="A146" s="87" t="s">
        <v>368</v>
      </c>
      <c r="B146" s="66"/>
      <c r="C146" s="99"/>
      <c r="D146" s="99"/>
      <c r="E146" s="45" t="str">
        <f t="shared" si="11"/>
        <v/>
      </c>
      <c r="F146" s="45"/>
      <c r="G146" s="50"/>
      <c r="K146" s="50"/>
      <c r="L146" s="50"/>
    </row>
    <row r="147" spans="1:12" outlineLevel="1" x14ac:dyDescent="0.35">
      <c r="A147" s="87" t="s">
        <v>369</v>
      </c>
      <c r="B147" s="66"/>
      <c r="C147" s="99"/>
      <c r="D147" s="99"/>
      <c r="E147" s="45" t="str">
        <f t="shared" si="11"/>
        <v/>
      </c>
      <c r="F147" s="45"/>
      <c r="G147" s="50"/>
      <c r="K147" s="50"/>
      <c r="L147" s="50"/>
    </row>
    <row r="148" spans="1:12" outlineLevel="1" x14ac:dyDescent="0.35">
      <c r="A148" s="87" t="s">
        <v>370</v>
      </c>
      <c r="B148" s="66"/>
      <c r="C148" s="99"/>
      <c r="D148" s="99"/>
      <c r="E148" s="45" t="str">
        <f t="shared" si="11"/>
        <v/>
      </c>
      <c r="F148" s="45"/>
      <c r="G148" s="50"/>
      <c r="K148" s="50"/>
      <c r="L148" s="50"/>
    </row>
    <row r="149" spans="1:12" outlineLevel="1" x14ac:dyDescent="0.35">
      <c r="A149" s="87" t="s">
        <v>371</v>
      </c>
      <c r="B149" s="65"/>
      <c r="C149" s="99"/>
      <c r="D149" s="99"/>
      <c r="E149" s="45" t="str">
        <f t="shared" si="11"/>
        <v/>
      </c>
      <c r="F149" s="45"/>
      <c r="G149" s="50"/>
      <c r="K149" s="50"/>
      <c r="L149" s="50"/>
    </row>
    <row r="150" spans="1:12" x14ac:dyDescent="0.35">
      <c r="A150" s="56"/>
      <c r="B150" s="58" t="s">
        <v>494</v>
      </c>
      <c r="C150" s="56" t="s">
        <v>72</v>
      </c>
      <c r="D150" s="56"/>
      <c r="E150" s="57" t="s">
        <v>136</v>
      </c>
      <c r="F150" s="57"/>
      <c r="G150" s="50"/>
      <c r="K150" s="50"/>
      <c r="L150" s="50"/>
    </row>
    <row r="151" spans="1:12" x14ac:dyDescent="0.35">
      <c r="A151" s="87" t="s">
        <v>372</v>
      </c>
      <c r="B151" s="83" t="s">
        <v>865</v>
      </c>
      <c r="C151" s="99">
        <v>13264768</v>
      </c>
      <c r="D151" s="99"/>
      <c r="E151" s="45">
        <f t="shared" ref="E151:E165" si="12">IF($C$166=0,"",IF(C151="ND1","",C151/$C$166))</f>
        <v>1</v>
      </c>
      <c r="F151" s="45"/>
      <c r="G151" s="50"/>
      <c r="K151" s="50"/>
      <c r="L151" s="50"/>
    </row>
    <row r="152" spans="1:12" x14ac:dyDescent="0.35">
      <c r="A152" s="87" t="s">
        <v>373</v>
      </c>
      <c r="B152" s="52" t="s">
        <v>79</v>
      </c>
      <c r="C152" s="99">
        <v>0</v>
      </c>
      <c r="D152" s="99"/>
      <c r="E152" s="45">
        <f t="shared" si="12"/>
        <v>0</v>
      </c>
      <c r="F152" s="45"/>
      <c r="G152" s="50"/>
      <c r="K152" s="50"/>
      <c r="L152" s="50"/>
    </row>
    <row r="153" spans="1:12" x14ac:dyDescent="0.35">
      <c r="A153" s="87" t="s">
        <v>374</v>
      </c>
      <c r="B153" s="52" t="s">
        <v>115</v>
      </c>
      <c r="C153" s="99">
        <v>0</v>
      </c>
      <c r="D153" s="99"/>
      <c r="E153" s="45">
        <f t="shared" si="12"/>
        <v>0</v>
      </c>
      <c r="F153" s="45"/>
      <c r="G153" s="50"/>
      <c r="K153" s="50"/>
      <c r="L153" s="50"/>
    </row>
    <row r="154" spans="1:12" x14ac:dyDescent="0.35">
      <c r="A154" s="87" t="s">
        <v>375</v>
      </c>
      <c r="B154" s="52" t="s">
        <v>104</v>
      </c>
      <c r="C154" s="99">
        <v>0</v>
      </c>
      <c r="D154" s="99"/>
      <c r="E154" s="45">
        <f t="shared" si="12"/>
        <v>0</v>
      </c>
      <c r="F154" s="45"/>
      <c r="G154" s="50"/>
      <c r="K154" s="50"/>
      <c r="L154" s="50"/>
    </row>
    <row r="155" spans="1:12" x14ac:dyDescent="0.35">
      <c r="A155" s="87" t="s">
        <v>376</v>
      </c>
      <c r="B155" s="52" t="s">
        <v>108</v>
      </c>
      <c r="C155" s="99">
        <v>0</v>
      </c>
      <c r="D155" s="99"/>
      <c r="E155" s="45">
        <f t="shared" si="12"/>
        <v>0</v>
      </c>
      <c r="F155" s="45"/>
      <c r="G155" s="50"/>
      <c r="K155" s="50"/>
      <c r="L155" s="50"/>
    </row>
    <row r="156" spans="1:12" x14ac:dyDescent="0.35">
      <c r="A156" s="87" t="s">
        <v>377</v>
      </c>
      <c r="B156" s="52" t="s">
        <v>109</v>
      </c>
      <c r="C156" s="99">
        <v>0</v>
      </c>
      <c r="D156" s="99"/>
      <c r="E156" s="45">
        <f t="shared" si="12"/>
        <v>0</v>
      </c>
      <c r="F156" s="45"/>
      <c r="G156" s="50"/>
      <c r="K156" s="50"/>
      <c r="L156" s="50"/>
    </row>
    <row r="157" spans="1:12" x14ac:dyDescent="0.35">
      <c r="A157" s="87" t="s">
        <v>378</v>
      </c>
      <c r="B157" s="52" t="s">
        <v>130</v>
      </c>
      <c r="C157" s="99">
        <v>0</v>
      </c>
      <c r="D157" s="99"/>
      <c r="E157" s="45">
        <f t="shared" si="12"/>
        <v>0</v>
      </c>
      <c r="F157" s="45"/>
      <c r="G157" s="50"/>
      <c r="K157" s="50"/>
      <c r="L157" s="50"/>
    </row>
    <row r="158" spans="1:12" x14ac:dyDescent="0.35">
      <c r="A158" s="87" t="s">
        <v>379</v>
      </c>
      <c r="B158" s="52" t="s">
        <v>110</v>
      </c>
      <c r="C158" s="99">
        <v>0</v>
      </c>
      <c r="D158" s="99"/>
      <c r="E158" s="45">
        <f t="shared" si="12"/>
        <v>0</v>
      </c>
      <c r="F158" s="45"/>
      <c r="G158" s="50"/>
      <c r="K158" s="50"/>
      <c r="L158" s="50"/>
    </row>
    <row r="159" spans="1:12" x14ac:dyDescent="0.35">
      <c r="A159" s="87" t="s">
        <v>380</v>
      </c>
      <c r="B159" s="52" t="s">
        <v>111</v>
      </c>
      <c r="C159" s="99">
        <v>0</v>
      </c>
      <c r="D159" s="99"/>
      <c r="E159" s="45">
        <f t="shared" si="12"/>
        <v>0</v>
      </c>
      <c r="F159" s="45"/>
      <c r="G159" s="50"/>
      <c r="K159" s="50"/>
      <c r="L159" s="50"/>
    </row>
    <row r="160" spans="1:12" x14ac:dyDescent="0.35">
      <c r="A160" s="87" t="s">
        <v>381</v>
      </c>
      <c r="B160" s="52" t="s">
        <v>112</v>
      </c>
      <c r="C160" s="99">
        <v>0</v>
      </c>
      <c r="D160" s="99"/>
      <c r="E160" s="45">
        <f t="shared" si="12"/>
        <v>0</v>
      </c>
      <c r="F160" s="45"/>
      <c r="G160" s="50"/>
      <c r="K160" s="50"/>
      <c r="L160" s="50"/>
    </row>
    <row r="161" spans="1:12" x14ac:dyDescent="0.35">
      <c r="A161" s="87" t="s">
        <v>382</v>
      </c>
      <c r="B161" s="52" t="s">
        <v>113</v>
      </c>
      <c r="C161" s="99">
        <v>0</v>
      </c>
      <c r="D161" s="99"/>
      <c r="E161" s="45">
        <f t="shared" si="12"/>
        <v>0</v>
      </c>
      <c r="F161" s="45"/>
      <c r="G161" s="50"/>
      <c r="K161" s="50"/>
      <c r="L161" s="50"/>
    </row>
    <row r="162" spans="1:12" x14ac:dyDescent="0.35">
      <c r="A162" s="87" t="s">
        <v>383</v>
      </c>
      <c r="B162" s="52" t="s">
        <v>116</v>
      </c>
      <c r="C162" s="99">
        <v>0</v>
      </c>
      <c r="D162" s="99"/>
      <c r="E162" s="45">
        <f t="shared" si="12"/>
        <v>0</v>
      </c>
      <c r="F162" s="45"/>
      <c r="G162" s="50"/>
      <c r="K162" s="50"/>
      <c r="L162" s="50"/>
    </row>
    <row r="163" spans="1:12" x14ac:dyDescent="0.35">
      <c r="A163" s="87" t="s">
        <v>384</v>
      </c>
      <c r="B163" s="52" t="s">
        <v>114</v>
      </c>
      <c r="C163" s="99">
        <v>0</v>
      </c>
      <c r="D163" s="99"/>
      <c r="E163" s="45">
        <f t="shared" si="12"/>
        <v>0</v>
      </c>
      <c r="F163" s="45"/>
      <c r="G163" s="50"/>
      <c r="K163" s="50"/>
      <c r="L163" s="50"/>
    </row>
    <row r="164" spans="1:12" x14ac:dyDescent="0.35">
      <c r="A164" s="87" t="s">
        <v>385</v>
      </c>
      <c r="B164" s="52" t="s">
        <v>2</v>
      </c>
      <c r="C164" s="99">
        <v>0</v>
      </c>
      <c r="D164" s="99"/>
      <c r="E164" s="45">
        <f t="shared" si="12"/>
        <v>0</v>
      </c>
      <c r="F164" s="45"/>
      <c r="G164" s="50"/>
      <c r="K164" s="50"/>
      <c r="L164" s="50"/>
    </row>
    <row r="165" spans="1:12" x14ac:dyDescent="0.35">
      <c r="A165" s="87" t="s">
        <v>386</v>
      </c>
      <c r="B165" s="54" t="s">
        <v>194</v>
      </c>
      <c r="C165" s="99">
        <f>C151</f>
        <v>13264768</v>
      </c>
      <c r="D165" s="99"/>
      <c r="E165" s="45">
        <f t="shared" si="12"/>
        <v>1</v>
      </c>
      <c r="F165" s="45"/>
      <c r="G165" s="50"/>
      <c r="K165" s="50"/>
      <c r="L165" s="50"/>
    </row>
    <row r="166" spans="1:12" x14ac:dyDescent="0.35">
      <c r="A166" s="87" t="s">
        <v>387</v>
      </c>
      <c r="B166" s="8" t="s">
        <v>1</v>
      </c>
      <c r="C166" s="99">
        <f>SUM(C151:C164)</f>
        <v>13264768</v>
      </c>
      <c r="D166" s="99"/>
      <c r="E166" s="45">
        <f>SUM(E151:E164)</f>
        <v>1</v>
      </c>
      <c r="F166" s="45"/>
      <c r="G166" s="50"/>
      <c r="K166" s="50"/>
      <c r="L166" s="50"/>
    </row>
    <row r="167" spans="1:12" outlineLevel="1" x14ac:dyDescent="0.35">
      <c r="A167" s="87" t="s">
        <v>880</v>
      </c>
      <c r="B167" s="65" t="s">
        <v>144</v>
      </c>
      <c r="C167" s="99"/>
      <c r="D167" s="99"/>
      <c r="E167" s="45" t="str">
        <f t="shared" ref="E167:E173" si="13">IF($C$166=0,"",IF(C167="","",C167/$C$166))</f>
        <v/>
      </c>
      <c r="F167" s="45"/>
      <c r="G167" s="50"/>
      <c r="H167" s="87"/>
      <c r="I167" s="87"/>
      <c r="J167" s="87"/>
      <c r="K167" s="50"/>
      <c r="L167" s="50"/>
    </row>
    <row r="168" spans="1:12" outlineLevel="1" x14ac:dyDescent="0.35">
      <c r="A168" s="87" t="s">
        <v>881</v>
      </c>
      <c r="B168" s="65" t="s">
        <v>144</v>
      </c>
      <c r="C168" s="99"/>
      <c r="D168" s="99"/>
      <c r="E168" s="45" t="str">
        <f t="shared" si="13"/>
        <v/>
      </c>
      <c r="F168" s="45"/>
      <c r="G168" s="50"/>
      <c r="H168" s="87"/>
      <c r="I168" s="87"/>
      <c r="J168" s="87"/>
      <c r="K168" s="50"/>
      <c r="L168" s="50"/>
    </row>
    <row r="169" spans="1:12" outlineLevel="1" x14ac:dyDescent="0.35">
      <c r="A169" s="87" t="s">
        <v>882</v>
      </c>
      <c r="B169" s="65" t="s">
        <v>144</v>
      </c>
      <c r="C169" s="99"/>
      <c r="D169" s="99"/>
      <c r="E169" s="45" t="str">
        <f t="shared" si="13"/>
        <v/>
      </c>
      <c r="F169" s="45"/>
      <c r="G169" s="50"/>
      <c r="H169" s="87"/>
      <c r="I169" s="87"/>
      <c r="J169" s="87"/>
      <c r="K169" s="50"/>
      <c r="L169" s="50"/>
    </row>
    <row r="170" spans="1:12" outlineLevel="1" x14ac:dyDescent="0.35">
      <c r="A170" s="87" t="s">
        <v>883</v>
      </c>
      <c r="B170" s="65" t="s">
        <v>144</v>
      </c>
      <c r="C170" s="99"/>
      <c r="D170" s="99"/>
      <c r="E170" s="45" t="str">
        <f t="shared" si="13"/>
        <v/>
      </c>
      <c r="F170" s="45"/>
      <c r="G170" s="50"/>
      <c r="H170" s="87"/>
      <c r="I170" s="87"/>
      <c r="J170" s="87"/>
      <c r="K170" s="50"/>
      <c r="L170" s="50"/>
    </row>
    <row r="171" spans="1:12" outlineLevel="1" x14ac:dyDescent="0.35">
      <c r="A171" s="87" t="s">
        <v>884</v>
      </c>
      <c r="B171" s="65" t="s">
        <v>144</v>
      </c>
      <c r="C171" s="99"/>
      <c r="D171" s="99"/>
      <c r="E171" s="45" t="str">
        <f t="shared" si="13"/>
        <v/>
      </c>
      <c r="F171" s="45"/>
      <c r="G171" s="50"/>
      <c r="H171" s="87"/>
      <c r="I171" s="87"/>
      <c r="J171" s="87"/>
      <c r="K171" s="50"/>
      <c r="L171" s="50"/>
    </row>
    <row r="172" spans="1:12" outlineLevel="1" x14ac:dyDescent="0.35">
      <c r="A172" s="87" t="s">
        <v>885</v>
      </c>
      <c r="B172" s="65" t="s">
        <v>144</v>
      </c>
      <c r="C172" s="99"/>
      <c r="D172" s="99"/>
      <c r="E172" s="45" t="str">
        <f t="shared" si="13"/>
        <v/>
      </c>
      <c r="F172" s="45"/>
      <c r="G172" s="50"/>
      <c r="H172" s="87"/>
      <c r="I172" s="87"/>
      <c r="J172" s="87"/>
      <c r="K172" s="50"/>
      <c r="L172" s="50"/>
    </row>
    <row r="173" spans="1:12" outlineLevel="1" x14ac:dyDescent="0.35">
      <c r="A173" s="87" t="s">
        <v>886</v>
      </c>
      <c r="B173" s="65" t="s">
        <v>144</v>
      </c>
      <c r="C173" s="99"/>
      <c r="D173" s="99"/>
      <c r="E173" s="45" t="str">
        <f t="shared" si="13"/>
        <v/>
      </c>
      <c r="F173" s="45"/>
      <c r="G173" s="50"/>
      <c r="H173" s="87"/>
      <c r="I173" s="87"/>
      <c r="J173" s="87"/>
      <c r="K173" s="50"/>
      <c r="L173" s="50"/>
    </row>
    <row r="174" spans="1:12" x14ac:dyDescent="0.35">
      <c r="A174" s="56"/>
      <c r="B174" s="58" t="s">
        <v>495</v>
      </c>
      <c r="C174" s="56" t="s">
        <v>72</v>
      </c>
      <c r="D174" s="56"/>
      <c r="E174" s="57" t="s">
        <v>135</v>
      </c>
      <c r="F174" s="57" t="s">
        <v>53</v>
      </c>
      <c r="G174" s="50"/>
      <c r="K174" s="50"/>
      <c r="L174" s="50"/>
    </row>
    <row r="175" spans="1:12" x14ac:dyDescent="0.35">
      <c r="A175" s="87" t="s">
        <v>388</v>
      </c>
      <c r="B175" s="7" t="s">
        <v>157</v>
      </c>
      <c r="C175" s="99">
        <v>0</v>
      </c>
      <c r="D175" s="99"/>
      <c r="E175" s="45">
        <f>IF($C$178=0,"",IF(C175="[for completion]","",C175/$C$178))</f>
        <v>0</v>
      </c>
      <c r="F175" s="45">
        <f>IF($C$178=0,"",IF(C175="[for completion]","",C175/$C$178))</f>
        <v>0</v>
      </c>
      <c r="G175" s="50"/>
      <c r="K175" s="50"/>
      <c r="L175" s="50"/>
    </row>
    <row r="176" spans="1:12" x14ac:dyDescent="0.35">
      <c r="A176" s="87" t="s">
        <v>389</v>
      </c>
      <c r="B176" s="7" t="s">
        <v>156</v>
      </c>
      <c r="C176" s="99">
        <v>15000000</v>
      </c>
      <c r="D176" s="99"/>
      <c r="E176" s="45">
        <f>C176/C34</f>
        <v>4.9989563849386206E-3</v>
      </c>
      <c r="F176" s="45">
        <f>C176/C35</f>
        <v>3.7499999999999999E-2</v>
      </c>
      <c r="G176" s="50"/>
      <c r="K176" s="50"/>
      <c r="L176" s="50"/>
    </row>
    <row r="177" spans="1:12" x14ac:dyDescent="0.35">
      <c r="A177" s="87" t="s">
        <v>390</v>
      </c>
      <c r="B177" s="7" t="s">
        <v>2</v>
      </c>
      <c r="C177" s="99">
        <v>0</v>
      </c>
      <c r="D177" s="99"/>
      <c r="E177" s="45">
        <f>IF($C$178=0,"",IF(C177="[for completion]","",C177/$C$178))</f>
        <v>0</v>
      </c>
      <c r="F177" s="45">
        <f>IF($C$178=0,"",IF(C177="[for completion]","",C177/$C$178))</f>
        <v>0</v>
      </c>
      <c r="G177" s="50"/>
      <c r="K177" s="50"/>
      <c r="L177" s="50"/>
    </row>
    <row r="178" spans="1:12" x14ac:dyDescent="0.35">
      <c r="A178" s="87" t="s">
        <v>391</v>
      </c>
      <c r="B178" s="8" t="s">
        <v>1</v>
      </c>
      <c r="C178" s="99">
        <f>SUM(C175:C177)</f>
        <v>15000000</v>
      </c>
      <c r="D178" s="99"/>
      <c r="E178" s="45">
        <f>SUM(E175:E177)</f>
        <v>4.9989563849386206E-3</v>
      </c>
      <c r="F178" s="45">
        <f>SUM(F175:F177)</f>
        <v>3.7499999999999999E-2</v>
      </c>
      <c r="G178" s="50"/>
      <c r="K178" s="50"/>
      <c r="L178" s="50"/>
    </row>
    <row r="179" spans="1:12" outlineLevel="1" x14ac:dyDescent="0.35">
      <c r="A179" s="87" t="s">
        <v>873</v>
      </c>
      <c r="B179" s="65" t="s">
        <v>897</v>
      </c>
      <c r="C179" s="99">
        <f>C48</f>
        <v>13264768</v>
      </c>
      <c r="D179" s="99"/>
      <c r="E179" s="45">
        <f>C179/$C$34</f>
        <v>4.4206664458886326E-3</v>
      </c>
      <c r="F179" s="45">
        <f>C179/$C$35</f>
        <v>3.3161919999999998E-2</v>
      </c>
      <c r="G179" s="50"/>
      <c r="H179" s="87"/>
      <c r="I179" s="87"/>
      <c r="J179" s="87"/>
      <c r="K179" s="50"/>
      <c r="L179" s="50"/>
    </row>
    <row r="180" spans="1:12" outlineLevel="1" x14ac:dyDescent="0.35">
      <c r="A180" s="87" t="s">
        <v>874</v>
      </c>
      <c r="B180" s="65" t="s">
        <v>898</v>
      </c>
      <c r="C180" s="99">
        <f>C178-C179</f>
        <v>1735232</v>
      </c>
      <c r="D180" s="99"/>
      <c r="E180" s="45">
        <f>C180/$C$34</f>
        <v>5.7828993904998746E-4</v>
      </c>
      <c r="F180" s="45">
        <f>C180/$C$35</f>
        <v>4.3380800000000002E-3</v>
      </c>
      <c r="G180" s="50"/>
      <c r="H180" s="87"/>
      <c r="I180" s="87"/>
      <c r="J180" s="87"/>
      <c r="K180" s="50"/>
      <c r="L180" s="50"/>
    </row>
    <row r="181" spans="1:12" outlineLevel="1" x14ac:dyDescent="0.35">
      <c r="A181" s="87" t="s">
        <v>875</v>
      </c>
      <c r="B181" s="65" t="s">
        <v>144</v>
      </c>
      <c r="C181" s="99"/>
      <c r="D181" s="99"/>
      <c r="E181" s="45" t="str">
        <f t="shared" ref="E179:E185" si="14">IF($C$178=0,"",IF(C181="","",C181/$C$178))</f>
        <v/>
      </c>
      <c r="F181" s="45" t="str">
        <f t="shared" ref="F179:F185" si="15">IF($C$178=0,"",IF(C181="","",C181/$C$178))</f>
        <v/>
      </c>
      <c r="G181" s="50"/>
      <c r="H181" s="87"/>
      <c r="I181" s="87"/>
      <c r="J181" s="87"/>
      <c r="K181" s="50"/>
      <c r="L181" s="50"/>
    </row>
    <row r="182" spans="1:12" outlineLevel="1" x14ac:dyDescent="0.35">
      <c r="A182" s="87" t="s">
        <v>876</v>
      </c>
      <c r="B182" s="65" t="s">
        <v>144</v>
      </c>
      <c r="C182" s="99"/>
      <c r="D182" s="99"/>
      <c r="E182" s="45" t="str">
        <f t="shared" si="14"/>
        <v/>
      </c>
      <c r="F182" s="45" t="str">
        <f t="shared" si="15"/>
        <v/>
      </c>
      <c r="G182" s="50"/>
      <c r="H182" s="87"/>
      <c r="I182" s="87"/>
      <c r="J182" s="87"/>
      <c r="K182" s="50"/>
      <c r="L182" s="50"/>
    </row>
    <row r="183" spans="1:12" outlineLevel="1" x14ac:dyDescent="0.35">
      <c r="A183" s="87" t="s">
        <v>877</v>
      </c>
      <c r="B183" s="65" t="s">
        <v>144</v>
      </c>
      <c r="C183" s="99"/>
      <c r="D183" s="99"/>
      <c r="E183" s="45" t="str">
        <f t="shared" si="14"/>
        <v/>
      </c>
      <c r="F183" s="45" t="str">
        <f t="shared" si="15"/>
        <v/>
      </c>
      <c r="G183" s="50"/>
      <c r="H183" s="87"/>
      <c r="I183" s="87"/>
      <c r="J183" s="87"/>
      <c r="K183" s="50"/>
      <c r="L183" s="50"/>
    </row>
    <row r="184" spans="1:12" outlineLevel="1" x14ac:dyDescent="0.35">
      <c r="A184" s="87" t="s">
        <v>878</v>
      </c>
      <c r="B184" s="65" t="s">
        <v>144</v>
      </c>
      <c r="C184" s="99"/>
      <c r="D184" s="99"/>
      <c r="E184" s="45" t="str">
        <f t="shared" si="14"/>
        <v/>
      </c>
      <c r="F184" s="45" t="str">
        <f t="shared" si="15"/>
        <v/>
      </c>
      <c r="G184" s="50"/>
      <c r="H184" s="87"/>
      <c r="I184" s="87"/>
      <c r="J184" s="87"/>
      <c r="K184" s="50"/>
      <c r="L184" s="50"/>
    </row>
    <row r="185" spans="1:12" outlineLevel="1" x14ac:dyDescent="0.35">
      <c r="A185" s="87" t="s">
        <v>879</v>
      </c>
      <c r="B185" s="65" t="s">
        <v>144</v>
      </c>
      <c r="C185" s="99"/>
      <c r="D185" s="99"/>
      <c r="E185" s="45" t="str">
        <f t="shared" si="14"/>
        <v/>
      </c>
      <c r="F185" s="45" t="str">
        <f t="shared" si="15"/>
        <v/>
      </c>
      <c r="G185" s="50"/>
      <c r="H185" s="87"/>
      <c r="I185" s="87"/>
      <c r="J185" s="87"/>
      <c r="K185" s="50"/>
      <c r="L185" s="50"/>
    </row>
    <row r="186" spans="1:12" x14ac:dyDescent="0.35">
      <c r="A186" s="56"/>
      <c r="B186" s="58" t="s">
        <v>496</v>
      </c>
      <c r="C186" s="56"/>
      <c r="D186" s="56"/>
      <c r="E186" s="57"/>
      <c r="F186" s="57"/>
      <c r="G186" s="50"/>
      <c r="K186" s="50"/>
      <c r="L186" s="50"/>
    </row>
    <row r="187" spans="1:12" x14ac:dyDescent="0.35">
      <c r="A187" s="87" t="s">
        <v>392</v>
      </c>
      <c r="B187" s="52" t="s">
        <v>42</v>
      </c>
      <c r="C187" s="51" t="s">
        <v>901</v>
      </c>
      <c r="G187" s="50"/>
      <c r="K187" s="50"/>
      <c r="L187" s="50"/>
    </row>
    <row r="188" spans="1:12" x14ac:dyDescent="0.35">
      <c r="A188" s="56"/>
      <c r="B188" s="58" t="s">
        <v>497</v>
      </c>
      <c r="C188" s="56"/>
      <c r="D188" s="56"/>
      <c r="E188" s="57"/>
      <c r="F188" s="57"/>
      <c r="G188" s="50"/>
      <c r="K188" s="50"/>
      <c r="L188" s="50"/>
    </row>
    <row r="189" spans="1:12" x14ac:dyDescent="0.35">
      <c r="A189" s="87" t="s">
        <v>393</v>
      </c>
      <c r="B189" s="87" t="s">
        <v>237</v>
      </c>
      <c r="C189" s="99" t="s">
        <v>176</v>
      </c>
      <c r="G189" s="50"/>
      <c r="K189" s="50"/>
      <c r="L189" s="50"/>
    </row>
    <row r="190" spans="1:12" x14ac:dyDescent="0.35">
      <c r="A190" s="87" t="s">
        <v>394</v>
      </c>
      <c r="B190" s="91" t="s">
        <v>227</v>
      </c>
      <c r="C190" s="99" t="s">
        <v>176</v>
      </c>
      <c r="G190" s="50"/>
      <c r="K190" s="50"/>
      <c r="L190" s="50"/>
    </row>
    <row r="191" spans="1:12" x14ac:dyDescent="0.35">
      <c r="A191" s="87" t="s">
        <v>395</v>
      </c>
      <c r="B191" s="91" t="s">
        <v>228</v>
      </c>
      <c r="C191" s="99" t="s">
        <v>176</v>
      </c>
      <c r="G191" s="50"/>
      <c r="K191" s="50"/>
      <c r="L191" s="50"/>
    </row>
    <row r="192" spans="1:12" hidden="1" outlineLevel="1" x14ac:dyDescent="0.35">
      <c r="A192" s="87" t="s">
        <v>396</v>
      </c>
      <c r="B192" s="88" t="s">
        <v>239</v>
      </c>
      <c r="C192" s="99" t="s">
        <v>176</v>
      </c>
      <c r="D192" s="52"/>
      <c r="G192" s="50"/>
      <c r="K192" s="50"/>
      <c r="L192" s="50"/>
    </row>
    <row r="193" spans="1:13" hidden="1" outlineLevel="1" x14ac:dyDescent="0.35">
      <c r="A193" s="87" t="s">
        <v>397</v>
      </c>
      <c r="B193" s="88" t="s">
        <v>238</v>
      </c>
      <c r="C193" s="99" t="s">
        <v>176</v>
      </c>
      <c r="D193" s="83"/>
      <c r="G193" s="50"/>
      <c r="K193" s="50"/>
      <c r="L193" s="50"/>
    </row>
    <row r="194" spans="1:13" hidden="1" outlineLevel="1" x14ac:dyDescent="0.35">
      <c r="A194" s="87" t="s">
        <v>398</v>
      </c>
      <c r="B194" s="88" t="s">
        <v>240</v>
      </c>
      <c r="C194" s="99" t="s">
        <v>176</v>
      </c>
      <c r="D194" s="52"/>
      <c r="G194" s="50"/>
      <c r="K194" s="50"/>
      <c r="L194" s="50"/>
    </row>
    <row r="195" spans="1:13" hidden="1" outlineLevel="1" x14ac:dyDescent="0.35">
      <c r="A195" s="87" t="s">
        <v>399</v>
      </c>
      <c r="B195" s="87"/>
      <c r="C195" s="52"/>
      <c r="D195" s="52"/>
      <c r="G195" s="50"/>
      <c r="K195" s="50"/>
      <c r="L195" s="50"/>
    </row>
    <row r="196" spans="1:13" hidden="1" outlineLevel="1" x14ac:dyDescent="0.35">
      <c r="A196" s="87" t="s">
        <v>400</v>
      </c>
      <c r="B196" s="87"/>
      <c r="C196" s="52"/>
      <c r="D196" s="52"/>
      <c r="G196" s="50"/>
      <c r="K196" s="50"/>
      <c r="L196" s="50"/>
    </row>
    <row r="197" spans="1:13" hidden="1" outlineLevel="1" x14ac:dyDescent="0.35">
      <c r="A197" s="87" t="s">
        <v>401</v>
      </c>
      <c r="B197" s="87"/>
      <c r="D197" s="48"/>
      <c r="E197" s="48"/>
      <c r="F197" s="48"/>
      <c r="G197" s="50"/>
      <c r="J197" s="61"/>
      <c r="K197" s="61"/>
      <c r="L197" s="61"/>
      <c r="M197" s="61"/>
    </row>
    <row r="198" spans="1:13" hidden="1" outlineLevel="1" x14ac:dyDescent="0.35">
      <c r="A198" s="87" t="s">
        <v>402</v>
      </c>
      <c r="B198" s="87"/>
      <c r="C198" s="87"/>
      <c r="D198" s="81"/>
      <c r="E198" s="81"/>
      <c r="F198" s="81"/>
      <c r="G198" s="50"/>
      <c r="H198" s="87"/>
      <c r="I198" s="87"/>
      <c r="J198" s="61"/>
      <c r="K198" s="61"/>
      <c r="L198" s="61"/>
      <c r="M198" s="61"/>
    </row>
    <row r="199" spans="1:13" hidden="1" outlineLevel="1" x14ac:dyDescent="0.35">
      <c r="A199" s="87" t="s">
        <v>403</v>
      </c>
      <c r="B199" s="87"/>
      <c r="C199" s="87"/>
      <c r="D199" s="81"/>
      <c r="E199" s="81"/>
      <c r="F199" s="81"/>
      <c r="G199" s="50"/>
      <c r="H199" s="87"/>
      <c r="I199" s="87"/>
      <c r="J199" s="61"/>
      <c r="K199" s="61"/>
      <c r="L199" s="61"/>
      <c r="M199" s="61"/>
    </row>
    <row r="200" spans="1:13" hidden="1" outlineLevel="1" x14ac:dyDescent="0.35">
      <c r="A200" s="87" t="s">
        <v>404</v>
      </c>
      <c r="B200" s="87"/>
      <c r="C200" s="87"/>
      <c r="D200" s="81"/>
      <c r="E200" s="81"/>
      <c r="F200" s="81"/>
      <c r="G200" s="50"/>
      <c r="H200" s="87"/>
      <c r="I200" s="87"/>
      <c r="J200" s="61"/>
      <c r="K200" s="61"/>
      <c r="L200" s="61"/>
      <c r="M200" s="61"/>
    </row>
    <row r="201" spans="1:13" hidden="1" outlineLevel="1" x14ac:dyDescent="0.35">
      <c r="A201" s="87" t="s">
        <v>405</v>
      </c>
      <c r="B201" s="87"/>
      <c r="C201" s="87"/>
      <c r="D201" s="81"/>
      <c r="E201" s="81"/>
      <c r="F201" s="81"/>
      <c r="G201" s="50"/>
      <c r="H201" s="87"/>
      <c r="I201" s="87"/>
      <c r="J201" s="61"/>
      <c r="K201" s="61"/>
      <c r="L201" s="61"/>
      <c r="M201" s="61"/>
    </row>
    <row r="202" spans="1:13" hidden="1" outlineLevel="1" x14ac:dyDescent="0.35">
      <c r="A202" s="87" t="s">
        <v>406</v>
      </c>
      <c r="B202" s="87"/>
      <c r="C202" s="87"/>
      <c r="D202" s="81"/>
      <c r="E202" s="81"/>
      <c r="F202" s="81"/>
      <c r="G202" s="50"/>
      <c r="H202" s="87"/>
      <c r="I202" s="87"/>
      <c r="J202" s="61"/>
      <c r="K202" s="61"/>
      <c r="L202" s="61"/>
      <c r="M202" s="61"/>
    </row>
    <row r="203" spans="1:13" hidden="1" outlineLevel="1" x14ac:dyDescent="0.35">
      <c r="A203" s="87" t="s">
        <v>407</v>
      </c>
      <c r="B203" s="87"/>
      <c r="C203" s="87"/>
      <c r="D203" s="81"/>
      <c r="E203" s="81"/>
      <c r="F203" s="81"/>
      <c r="G203" s="50"/>
      <c r="H203" s="87"/>
      <c r="I203" s="87"/>
      <c r="J203" s="61"/>
      <c r="K203" s="61"/>
      <c r="L203" s="61"/>
      <c r="M203" s="61"/>
    </row>
    <row r="204" spans="1:13" hidden="1" outlineLevel="1" x14ac:dyDescent="0.35">
      <c r="A204" s="87" t="s">
        <v>408</v>
      </c>
      <c r="B204" s="87"/>
      <c r="C204" s="87"/>
      <c r="D204" s="81"/>
      <c r="E204" s="81"/>
      <c r="F204" s="81"/>
      <c r="G204" s="50"/>
      <c r="H204" s="87"/>
      <c r="I204" s="87"/>
      <c r="J204" s="61"/>
      <c r="K204" s="61"/>
      <c r="L204" s="61"/>
      <c r="M204" s="61"/>
    </row>
    <row r="205" spans="1:13" hidden="1" outlineLevel="1" x14ac:dyDescent="0.35">
      <c r="A205" s="87" t="s">
        <v>409</v>
      </c>
      <c r="B205" s="87"/>
      <c r="C205" s="87"/>
      <c r="D205" s="81"/>
      <c r="E205" s="81"/>
      <c r="F205" s="81"/>
      <c r="G205" s="50"/>
      <c r="H205" s="87"/>
      <c r="I205" s="87"/>
      <c r="J205" s="61"/>
      <c r="K205" s="61"/>
      <c r="L205" s="61"/>
      <c r="M205" s="61"/>
    </row>
    <row r="206" spans="1:13" hidden="1" outlineLevel="1" x14ac:dyDescent="0.35">
      <c r="A206" s="87" t="s">
        <v>410</v>
      </c>
      <c r="B206" s="87"/>
      <c r="C206" s="87"/>
      <c r="D206" s="81"/>
      <c r="E206" s="81"/>
      <c r="F206" s="81"/>
      <c r="G206" s="50"/>
      <c r="H206" s="87"/>
      <c r="I206" s="87"/>
      <c r="J206" s="61"/>
      <c r="K206" s="61"/>
      <c r="L206" s="61"/>
      <c r="M206" s="61"/>
    </row>
    <row r="207" spans="1:13" hidden="1" outlineLevel="1" x14ac:dyDescent="0.35">
      <c r="A207" s="87" t="s">
        <v>411</v>
      </c>
      <c r="B207" s="87"/>
      <c r="C207" s="87"/>
      <c r="D207" s="81"/>
      <c r="E207" s="81"/>
      <c r="F207" s="81"/>
      <c r="G207" s="50"/>
      <c r="H207" s="87"/>
      <c r="I207" s="87"/>
      <c r="J207" s="61"/>
      <c r="K207" s="61"/>
      <c r="L207" s="61"/>
      <c r="M207" s="61"/>
    </row>
    <row r="208" spans="1:13" hidden="1" outlineLevel="1" x14ac:dyDescent="0.35">
      <c r="A208" s="87" t="s">
        <v>412</v>
      </c>
      <c r="B208" s="87"/>
      <c r="C208" s="87"/>
      <c r="D208" s="81"/>
      <c r="E208" s="81"/>
      <c r="F208" s="81"/>
      <c r="G208" s="50"/>
      <c r="H208" s="87"/>
      <c r="I208" s="87"/>
      <c r="J208" s="61"/>
      <c r="K208" s="61"/>
      <c r="L208" s="61"/>
      <c r="M208" s="61"/>
    </row>
    <row r="209" spans="1:13" hidden="1" outlineLevel="1" x14ac:dyDescent="0.35">
      <c r="A209" s="87" t="s">
        <v>413</v>
      </c>
      <c r="B209" s="87"/>
      <c r="C209" s="87"/>
      <c r="D209" s="81"/>
      <c r="E209" s="81"/>
      <c r="F209" s="81"/>
      <c r="G209" s="50"/>
      <c r="H209" s="87"/>
      <c r="I209" s="87"/>
      <c r="J209" s="61"/>
      <c r="K209" s="61"/>
      <c r="L209" s="61"/>
      <c r="M209" s="61"/>
    </row>
    <row r="210" spans="1:13" hidden="1" outlineLevel="1" x14ac:dyDescent="0.35">
      <c r="A210" s="87" t="s">
        <v>414</v>
      </c>
      <c r="B210" s="87"/>
      <c r="C210" s="87"/>
      <c r="D210" s="81"/>
      <c r="E210" s="81"/>
      <c r="F210" s="81"/>
      <c r="G210" s="50"/>
      <c r="H210" s="87"/>
      <c r="I210" s="87"/>
      <c r="J210" s="61"/>
      <c r="K210" s="61"/>
      <c r="L210" s="61"/>
      <c r="M210" s="61"/>
    </row>
    <row r="211" spans="1:13" hidden="1" outlineLevel="1" x14ac:dyDescent="0.35">
      <c r="A211" s="87" t="s">
        <v>415</v>
      </c>
      <c r="B211" s="87"/>
      <c r="C211" s="87"/>
      <c r="D211" s="81"/>
      <c r="E211" s="81"/>
      <c r="F211" s="81"/>
      <c r="G211" s="50"/>
      <c r="H211" s="87"/>
      <c r="I211" s="87"/>
      <c r="J211" s="61"/>
      <c r="K211" s="61"/>
      <c r="L211" s="61"/>
      <c r="M211" s="61"/>
    </row>
    <row r="212" spans="1:13" hidden="1" outlineLevel="1" x14ac:dyDescent="0.35">
      <c r="A212" s="87" t="s">
        <v>416</v>
      </c>
      <c r="B212" s="87"/>
      <c r="C212" s="87"/>
      <c r="D212" s="81"/>
      <c r="E212" s="81"/>
      <c r="F212" s="81"/>
      <c r="G212" s="50"/>
      <c r="H212" s="87"/>
      <c r="I212" s="87"/>
      <c r="J212" s="61"/>
      <c r="K212" s="61"/>
      <c r="L212" s="61"/>
      <c r="M212" s="61"/>
    </row>
    <row r="213" spans="1:13" hidden="1" outlineLevel="1" x14ac:dyDescent="0.35">
      <c r="A213" s="87" t="s">
        <v>417</v>
      </c>
      <c r="B213" s="87"/>
      <c r="C213" s="87"/>
      <c r="D213" s="81"/>
      <c r="E213" s="81"/>
      <c r="F213" s="81"/>
      <c r="G213" s="50"/>
      <c r="H213" s="87"/>
      <c r="I213" s="87"/>
      <c r="J213" s="61"/>
      <c r="K213" s="61"/>
      <c r="L213" s="61"/>
      <c r="M213" s="61"/>
    </row>
    <row r="214" spans="1:13" hidden="1" outlineLevel="1" x14ac:dyDescent="0.35">
      <c r="A214" s="87" t="s">
        <v>418</v>
      </c>
      <c r="B214" s="87"/>
      <c r="C214" s="87"/>
      <c r="D214" s="81"/>
      <c r="E214" s="81"/>
      <c r="F214" s="81"/>
      <c r="G214" s="50"/>
      <c r="H214" s="87"/>
      <c r="I214" s="87"/>
      <c r="J214" s="61"/>
      <c r="K214" s="61"/>
      <c r="L214" s="61"/>
      <c r="M214" s="61"/>
    </row>
    <row r="215" spans="1:13" hidden="1" outlineLevel="1" x14ac:dyDescent="0.35">
      <c r="A215" s="87" t="s">
        <v>419</v>
      </c>
      <c r="B215" s="87"/>
      <c r="C215" s="87"/>
      <c r="D215" s="81"/>
      <c r="E215" s="81"/>
      <c r="F215" s="81"/>
      <c r="G215" s="50"/>
      <c r="H215" s="87"/>
      <c r="I215" s="87"/>
      <c r="J215" s="61"/>
      <c r="K215" s="61"/>
      <c r="L215" s="61"/>
      <c r="M215" s="61"/>
    </row>
    <row r="216" spans="1:13" hidden="1" outlineLevel="1" x14ac:dyDescent="0.35">
      <c r="A216" s="87" t="s">
        <v>420</v>
      </c>
      <c r="B216" s="87"/>
      <c r="C216" s="87"/>
      <c r="D216" s="81"/>
      <c r="E216" s="81"/>
      <c r="F216" s="81"/>
      <c r="G216" s="50"/>
      <c r="H216" s="87"/>
      <c r="I216" s="87"/>
      <c r="J216" s="61"/>
      <c r="K216" s="61"/>
      <c r="L216" s="61"/>
      <c r="M216" s="61"/>
    </row>
    <row r="217" spans="1:13" hidden="1" outlineLevel="1" x14ac:dyDescent="0.35">
      <c r="A217" s="87" t="s">
        <v>421</v>
      </c>
      <c r="B217" s="87"/>
      <c r="C217" s="87"/>
      <c r="D217" s="81"/>
      <c r="E217" s="81"/>
      <c r="F217" s="81"/>
      <c r="G217" s="50"/>
      <c r="H217" s="87"/>
      <c r="I217" s="87"/>
      <c r="J217" s="61"/>
      <c r="K217" s="61"/>
      <c r="L217" s="61"/>
      <c r="M217" s="61"/>
    </row>
    <row r="218" spans="1:13" hidden="1" outlineLevel="1" x14ac:dyDescent="0.35">
      <c r="A218" s="87" t="s">
        <v>422</v>
      </c>
      <c r="B218" s="87"/>
      <c r="C218" s="87"/>
      <c r="D218" s="81"/>
      <c r="E218" s="81"/>
      <c r="F218" s="81"/>
      <c r="G218" s="50"/>
      <c r="H218" s="87"/>
      <c r="I218" s="87"/>
      <c r="J218" s="61"/>
      <c r="K218" s="61"/>
      <c r="L218" s="61"/>
      <c r="M218" s="61"/>
    </row>
    <row r="219" spans="1:13" hidden="1" outlineLevel="1" x14ac:dyDescent="0.35">
      <c r="A219" s="87" t="s">
        <v>423</v>
      </c>
      <c r="B219" s="87"/>
      <c r="C219" s="87"/>
      <c r="D219" s="81"/>
      <c r="E219" s="81"/>
      <c r="F219" s="81"/>
      <c r="G219" s="50"/>
      <c r="H219" s="87"/>
      <c r="I219" s="87"/>
      <c r="J219" s="61"/>
      <c r="K219" s="61"/>
      <c r="L219" s="61"/>
      <c r="M219" s="61"/>
    </row>
    <row r="220" spans="1:13" hidden="1" outlineLevel="1" x14ac:dyDescent="0.35">
      <c r="A220" s="87" t="s">
        <v>424</v>
      </c>
      <c r="B220" s="87"/>
      <c r="C220" s="87"/>
      <c r="D220" s="81"/>
      <c r="E220" s="81"/>
      <c r="F220" s="81"/>
      <c r="G220" s="50"/>
      <c r="H220" s="87"/>
      <c r="I220" s="87"/>
      <c r="J220" s="61"/>
      <c r="K220" s="61"/>
      <c r="L220" s="61"/>
      <c r="M220" s="61"/>
    </row>
    <row r="221" spans="1:13" hidden="1" outlineLevel="1" x14ac:dyDescent="0.35">
      <c r="A221" s="87" t="s">
        <v>425</v>
      </c>
      <c r="B221" s="87"/>
      <c r="C221" s="87"/>
      <c r="D221" s="81"/>
      <c r="E221" s="81"/>
      <c r="F221" s="81"/>
      <c r="G221" s="50"/>
      <c r="H221" s="87"/>
      <c r="I221" s="87"/>
      <c r="J221" s="61"/>
      <c r="K221" s="61"/>
      <c r="L221" s="61"/>
      <c r="M221" s="61"/>
    </row>
    <row r="222" spans="1:13" hidden="1" outlineLevel="1" x14ac:dyDescent="0.35">
      <c r="A222" s="87" t="s">
        <v>426</v>
      </c>
      <c r="B222" s="87"/>
      <c r="C222" s="87"/>
      <c r="D222" s="81"/>
      <c r="E222" s="81"/>
      <c r="F222" s="81"/>
      <c r="G222" s="50"/>
      <c r="H222" s="87"/>
      <c r="I222" s="87"/>
      <c r="J222" s="61"/>
      <c r="K222" s="61"/>
      <c r="L222" s="61"/>
      <c r="M222" s="61"/>
    </row>
    <row r="223" spans="1:13" hidden="1" outlineLevel="1" x14ac:dyDescent="0.35">
      <c r="A223" s="87" t="s">
        <v>427</v>
      </c>
      <c r="B223" s="87"/>
      <c r="C223" s="87"/>
      <c r="D223" s="81"/>
      <c r="E223" s="81"/>
      <c r="F223" s="81"/>
      <c r="G223" s="50"/>
      <c r="H223" s="87"/>
      <c r="I223" s="87"/>
      <c r="J223" s="61"/>
      <c r="K223" s="61"/>
      <c r="L223" s="61"/>
      <c r="M223" s="61"/>
    </row>
    <row r="224" spans="1:13" hidden="1" outlineLevel="1" x14ac:dyDescent="0.35">
      <c r="A224" s="87" t="s">
        <v>428</v>
      </c>
      <c r="B224" s="87"/>
      <c r="C224" s="87"/>
      <c r="D224" s="81"/>
      <c r="E224" s="81"/>
      <c r="F224" s="81"/>
      <c r="G224" s="50"/>
      <c r="H224" s="87"/>
      <c r="I224" s="87"/>
      <c r="J224" s="61"/>
      <c r="K224" s="61"/>
      <c r="L224" s="61"/>
      <c r="M224" s="61"/>
    </row>
    <row r="225" spans="1:13" hidden="1" outlineLevel="1" x14ac:dyDescent="0.35">
      <c r="A225" s="87" t="s">
        <v>429</v>
      </c>
      <c r="B225" s="87"/>
      <c r="C225" s="87"/>
      <c r="D225" s="81"/>
      <c r="E225" s="81"/>
      <c r="F225" s="81"/>
      <c r="G225" s="50"/>
      <c r="H225" s="87"/>
      <c r="I225" s="87"/>
      <c r="J225" s="61"/>
      <c r="K225" s="61"/>
      <c r="L225" s="61"/>
      <c r="M225" s="61"/>
    </row>
    <row r="226" spans="1:13" hidden="1" outlineLevel="1" x14ac:dyDescent="0.35">
      <c r="A226" s="87" t="s">
        <v>430</v>
      </c>
      <c r="B226" s="87"/>
      <c r="C226" s="87"/>
      <c r="D226" s="81"/>
      <c r="E226" s="81"/>
      <c r="F226" s="81"/>
      <c r="G226" s="50"/>
      <c r="H226" s="87"/>
      <c r="I226" s="87"/>
      <c r="J226" s="61"/>
      <c r="K226" s="61"/>
      <c r="L226" s="61"/>
      <c r="M226" s="61"/>
    </row>
    <row r="227" spans="1:13" hidden="1" outlineLevel="1" x14ac:dyDescent="0.35">
      <c r="A227" s="87" t="s">
        <v>431</v>
      </c>
      <c r="B227" s="87"/>
      <c r="C227" s="87"/>
      <c r="D227" s="81"/>
      <c r="E227" s="81"/>
      <c r="F227" s="81"/>
      <c r="G227" s="50"/>
      <c r="H227" s="87"/>
      <c r="I227" s="87"/>
      <c r="J227" s="61"/>
      <c r="K227" s="61"/>
      <c r="L227" s="61"/>
      <c r="M227" s="61"/>
    </row>
    <row r="228" spans="1:13" hidden="1" outlineLevel="1" x14ac:dyDescent="0.35">
      <c r="A228" s="87" t="s">
        <v>432</v>
      </c>
      <c r="B228" s="87"/>
      <c r="C228" s="87"/>
      <c r="D228" s="81"/>
      <c r="E228" s="81"/>
      <c r="F228" s="81"/>
      <c r="G228" s="50"/>
      <c r="H228" s="87"/>
      <c r="I228" s="87"/>
      <c r="J228" s="61"/>
      <c r="K228" s="61"/>
      <c r="L228" s="61"/>
      <c r="M228" s="61"/>
    </row>
    <row r="229" spans="1:13" hidden="1" outlineLevel="1" x14ac:dyDescent="0.35">
      <c r="A229" s="87" t="s">
        <v>433</v>
      </c>
      <c r="B229" s="87"/>
      <c r="C229" s="87"/>
      <c r="D229" s="81"/>
      <c r="E229" s="81"/>
      <c r="F229" s="81"/>
      <c r="G229" s="50"/>
      <c r="H229" s="87"/>
      <c r="I229" s="87"/>
      <c r="J229" s="61"/>
      <c r="K229" s="61"/>
      <c r="L229" s="61"/>
      <c r="M229" s="61"/>
    </row>
    <row r="230" spans="1:13" hidden="1" outlineLevel="1" x14ac:dyDescent="0.35">
      <c r="A230" s="87" t="s">
        <v>434</v>
      </c>
      <c r="B230" s="87"/>
      <c r="C230" s="87"/>
      <c r="D230" s="81"/>
      <c r="E230" s="81"/>
      <c r="F230" s="81"/>
      <c r="G230" s="50"/>
      <c r="H230" s="87"/>
      <c r="I230" s="87"/>
      <c r="J230" s="61"/>
      <c r="K230" s="61"/>
      <c r="L230" s="61"/>
      <c r="M230" s="61"/>
    </row>
    <row r="231" spans="1:13" hidden="1" outlineLevel="1" x14ac:dyDescent="0.35">
      <c r="A231" s="87" t="s">
        <v>435</v>
      </c>
      <c r="B231" s="87"/>
      <c r="C231" s="87"/>
      <c r="D231" s="81"/>
      <c r="E231" s="81"/>
      <c r="F231" s="81"/>
      <c r="G231" s="50"/>
      <c r="H231" s="87"/>
      <c r="I231" s="87"/>
      <c r="J231" s="61"/>
      <c r="K231" s="61"/>
      <c r="L231" s="61"/>
      <c r="M231" s="61"/>
    </row>
    <row r="232" spans="1:13" hidden="1" outlineLevel="1" x14ac:dyDescent="0.35">
      <c r="A232" s="87" t="s">
        <v>436</v>
      </c>
      <c r="B232" s="87"/>
      <c r="C232" s="87"/>
      <c r="D232" s="81"/>
      <c r="E232" s="81"/>
      <c r="F232" s="81"/>
      <c r="G232" s="50"/>
      <c r="H232" s="87"/>
      <c r="I232" s="87"/>
      <c r="J232" s="61"/>
      <c r="K232" s="61"/>
      <c r="L232" s="61"/>
      <c r="M232" s="61"/>
    </row>
    <row r="233" spans="1:13" hidden="1" outlineLevel="1" x14ac:dyDescent="0.35">
      <c r="A233" s="87" t="s">
        <v>437</v>
      </c>
      <c r="B233" s="87"/>
      <c r="C233" s="87"/>
      <c r="D233" s="81"/>
      <c r="E233" s="81"/>
      <c r="F233" s="81"/>
      <c r="G233" s="50"/>
      <c r="H233" s="87"/>
      <c r="I233" s="87"/>
      <c r="J233" s="61"/>
      <c r="K233" s="61"/>
      <c r="L233" s="61"/>
      <c r="M233" s="61"/>
    </row>
    <row r="234" spans="1:13" hidden="1" outlineLevel="1" x14ac:dyDescent="0.35">
      <c r="A234" s="87" t="s">
        <v>438</v>
      </c>
      <c r="B234" s="87"/>
      <c r="C234" s="87"/>
      <c r="D234" s="81"/>
      <c r="E234" s="81"/>
      <c r="F234" s="81"/>
      <c r="G234" s="50"/>
      <c r="H234" s="87"/>
      <c r="I234" s="87"/>
      <c r="J234" s="61"/>
      <c r="K234" s="61"/>
      <c r="L234" s="61"/>
      <c r="M234" s="61"/>
    </row>
    <row r="235" spans="1:13" hidden="1" outlineLevel="1" x14ac:dyDescent="0.35">
      <c r="A235" s="87" t="s">
        <v>439</v>
      </c>
      <c r="B235" s="87"/>
      <c r="C235" s="87"/>
      <c r="D235" s="81"/>
      <c r="E235" s="81"/>
      <c r="F235" s="81"/>
      <c r="G235" s="50"/>
      <c r="H235" s="87"/>
      <c r="I235" s="87"/>
      <c r="J235" s="61"/>
      <c r="K235" s="61"/>
      <c r="L235" s="61"/>
      <c r="M235" s="61"/>
    </row>
    <row r="236" spans="1:13" hidden="1" outlineLevel="1" x14ac:dyDescent="0.35">
      <c r="A236" s="87" t="s">
        <v>440</v>
      </c>
      <c r="B236" s="87"/>
      <c r="C236" s="87"/>
      <c r="D236" s="81"/>
      <c r="E236" s="81"/>
      <c r="F236" s="81"/>
      <c r="G236" s="50"/>
      <c r="H236" s="87"/>
      <c r="I236" s="87"/>
      <c r="J236" s="61"/>
      <c r="K236" s="61"/>
      <c r="L236" s="61"/>
      <c r="M236" s="61"/>
    </row>
    <row r="237" spans="1:13" hidden="1" outlineLevel="1" x14ac:dyDescent="0.35">
      <c r="A237" s="87" t="s">
        <v>441</v>
      </c>
      <c r="B237" s="87"/>
      <c r="C237" s="87"/>
      <c r="D237" s="81"/>
      <c r="E237" s="81"/>
      <c r="F237" s="81"/>
      <c r="G237" s="50"/>
      <c r="H237" s="87"/>
      <c r="I237" s="87"/>
      <c r="J237" s="61"/>
      <c r="K237" s="61"/>
      <c r="L237" s="61"/>
      <c r="M237" s="61"/>
    </row>
    <row r="238" spans="1:13" hidden="1" outlineLevel="1" x14ac:dyDescent="0.35">
      <c r="A238" s="87" t="s">
        <v>442</v>
      </c>
      <c r="B238" s="87"/>
      <c r="C238" s="87"/>
      <c r="D238" s="81"/>
      <c r="E238" s="81"/>
      <c r="F238" s="81"/>
      <c r="G238" s="50"/>
      <c r="H238" s="87"/>
      <c r="I238" s="87"/>
      <c r="J238" s="61"/>
      <c r="K238" s="61"/>
      <c r="L238" s="61"/>
      <c r="M238" s="61"/>
    </row>
    <row r="239" spans="1:13" hidden="1" outlineLevel="1" x14ac:dyDescent="0.35">
      <c r="A239" s="87" t="s">
        <v>443</v>
      </c>
      <c r="B239" s="87"/>
      <c r="C239" s="87"/>
      <c r="D239" s="81"/>
      <c r="E239" s="81"/>
      <c r="F239" s="81"/>
      <c r="G239" s="50"/>
      <c r="H239" s="87"/>
      <c r="I239" s="87"/>
      <c r="J239" s="61"/>
      <c r="K239" s="61"/>
      <c r="L239" s="61"/>
      <c r="M239" s="61"/>
    </row>
    <row r="240" spans="1:13" hidden="1" outlineLevel="1" x14ac:dyDescent="0.35">
      <c r="A240" s="87" t="s">
        <v>444</v>
      </c>
      <c r="B240" s="87"/>
      <c r="C240" s="87"/>
      <c r="D240" s="81"/>
      <c r="E240" s="81"/>
      <c r="F240" s="81"/>
      <c r="G240" s="50"/>
      <c r="H240" s="87"/>
      <c r="I240" s="87"/>
      <c r="J240" s="61"/>
      <c r="K240" s="61"/>
      <c r="L240" s="61"/>
      <c r="M240" s="61"/>
    </row>
    <row r="241" spans="1:13" hidden="1" outlineLevel="1" x14ac:dyDescent="0.35">
      <c r="A241" s="87" t="s">
        <v>445</v>
      </c>
      <c r="B241" s="87"/>
      <c r="C241" s="87"/>
      <c r="D241" s="81"/>
      <c r="E241" s="81"/>
      <c r="F241" s="81"/>
      <c r="G241" s="50"/>
      <c r="H241" s="87"/>
      <c r="I241" s="87"/>
      <c r="J241" s="61"/>
      <c r="K241" s="61"/>
      <c r="L241" s="61"/>
      <c r="M241" s="61"/>
    </row>
    <row r="242" spans="1:13" hidden="1" outlineLevel="1" x14ac:dyDescent="0.35">
      <c r="A242" s="87" t="s">
        <v>446</v>
      </c>
      <c r="B242" s="87"/>
      <c r="C242" s="87"/>
      <c r="D242" s="81"/>
      <c r="E242" s="81"/>
      <c r="F242" s="81"/>
      <c r="G242" s="50"/>
      <c r="H242" s="87"/>
      <c r="I242" s="87"/>
      <c r="J242" s="61"/>
      <c r="K242" s="61"/>
      <c r="L242" s="61"/>
      <c r="M242" s="61"/>
    </row>
    <row r="243" spans="1:13" ht="37" collapsed="1" x14ac:dyDescent="0.35">
      <c r="A243" s="17"/>
      <c r="B243" s="17" t="s">
        <v>203</v>
      </c>
      <c r="C243" s="17" t="s">
        <v>64</v>
      </c>
      <c r="D243" s="17" t="s">
        <v>64</v>
      </c>
      <c r="E243" s="14"/>
      <c r="F243" s="15"/>
      <c r="G243" s="50"/>
      <c r="H243" s="59"/>
      <c r="I243" s="59"/>
      <c r="J243" s="59"/>
      <c r="K243" s="59"/>
      <c r="L243" s="3"/>
    </row>
    <row r="244" spans="1:13" ht="18.5" x14ac:dyDescent="0.35">
      <c r="A244" s="92" t="s">
        <v>229</v>
      </c>
      <c r="B244" s="93"/>
      <c r="C244" s="93"/>
      <c r="D244" s="93"/>
      <c r="E244" s="94"/>
      <c r="F244" s="93"/>
      <c r="G244" s="50"/>
      <c r="H244" s="59"/>
      <c r="I244" s="59"/>
      <c r="J244" s="59"/>
      <c r="K244" s="59"/>
      <c r="L244" s="3"/>
    </row>
    <row r="245" spans="1:13" ht="18.5" x14ac:dyDescent="0.35">
      <c r="A245" s="92" t="s">
        <v>230</v>
      </c>
      <c r="B245" s="93"/>
      <c r="C245" s="93"/>
      <c r="D245" s="93"/>
      <c r="E245" s="94"/>
      <c r="F245" s="93"/>
      <c r="G245" s="50"/>
      <c r="H245" s="59"/>
      <c r="I245" s="59"/>
      <c r="J245" s="59"/>
      <c r="K245" s="59"/>
      <c r="L245" s="3"/>
    </row>
    <row r="246" spans="1:13" x14ac:dyDescent="0.35">
      <c r="A246" s="87" t="s">
        <v>447</v>
      </c>
      <c r="B246" s="47" t="s">
        <v>63</v>
      </c>
      <c r="C246" s="60">
        <f>ROW(B33)</f>
        <v>33</v>
      </c>
      <c r="E246" s="55"/>
      <c r="F246" s="55"/>
      <c r="G246" s="50"/>
      <c r="H246" s="47"/>
      <c r="I246" s="60"/>
      <c r="K246" s="55"/>
      <c r="L246" s="55"/>
      <c r="M246" s="55"/>
    </row>
    <row r="247" spans="1:13" x14ac:dyDescent="0.35">
      <c r="A247" s="87" t="s">
        <v>448</v>
      </c>
      <c r="B247" s="47" t="s">
        <v>914</v>
      </c>
      <c r="C247" s="60">
        <f>ROW(B35)</f>
        <v>35</v>
      </c>
      <c r="E247" s="55"/>
      <c r="G247" s="50"/>
      <c r="H247" s="47"/>
      <c r="I247" s="60"/>
      <c r="K247" s="55"/>
      <c r="L247" s="55"/>
    </row>
    <row r="248" spans="1:13" x14ac:dyDescent="0.35">
      <c r="A248" s="87" t="s">
        <v>449</v>
      </c>
      <c r="B248" s="47" t="s">
        <v>915</v>
      </c>
      <c r="C248" s="60" t="str">
        <f>ROW([1]B1!B43)&amp; " for Mortgage Assets"</f>
        <v>43 for Mortgage Assets</v>
      </c>
      <c r="D248" s="60"/>
      <c r="E248" s="55"/>
      <c r="F248" s="38"/>
      <c r="G248" s="50"/>
      <c r="H248" s="47"/>
      <c r="I248" s="60"/>
      <c r="J248" s="60"/>
      <c r="K248" s="38"/>
      <c r="L248" s="55"/>
      <c r="M248" s="38"/>
    </row>
    <row r="249" spans="1:13" x14ac:dyDescent="0.35">
      <c r="A249" s="87" t="s">
        <v>450</v>
      </c>
      <c r="B249" s="47" t="s">
        <v>916</v>
      </c>
      <c r="C249" s="60">
        <f>ROW(B44)</f>
        <v>44</v>
      </c>
      <c r="G249" s="50"/>
      <c r="H249" s="47"/>
      <c r="I249" s="60"/>
    </row>
    <row r="250" spans="1:13" x14ac:dyDescent="0.35">
      <c r="A250" s="87" t="s">
        <v>451</v>
      </c>
      <c r="B250" s="47" t="s">
        <v>917</v>
      </c>
      <c r="C250" s="80" t="str">
        <f>ROW([1]B1!B152)&amp;" for Residential Mortgage Assets"</f>
        <v>152 for Residential Mortgage Assets</v>
      </c>
      <c r="D250" s="60"/>
      <c r="E250" s="60"/>
      <c r="F250" s="38"/>
      <c r="G250" s="50"/>
      <c r="H250" s="47"/>
      <c r="I250" s="61"/>
      <c r="J250" s="60"/>
      <c r="K250" s="38"/>
      <c r="M250" s="38"/>
    </row>
    <row r="251" spans="1:13" x14ac:dyDescent="0.35">
      <c r="A251" s="87" t="s">
        <v>452</v>
      </c>
      <c r="B251" s="47" t="s">
        <v>918</v>
      </c>
      <c r="C251" s="60" t="str">
        <f>ROW([1]B1!B115)&amp;" for Mortgage Assets"</f>
        <v>115 for Mortgage Assets</v>
      </c>
      <c r="D251" s="60"/>
      <c r="E251" s="60"/>
      <c r="G251" s="50"/>
      <c r="H251" s="47"/>
      <c r="L251" s="38"/>
    </row>
    <row r="252" spans="1:13" x14ac:dyDescent="0.35">
      <c r="A252" s="87" t="s">
        <v>453</v>
      </c>
      <c r="B252" s="47" t="s">
        <v>919</v>
      </c>
      <c r="C252" s="60">
        <f>ROW(B91)</f>
        <v>91</v>
      </c>
      <c r="E252" s="38"/>
      <c r="G252" s="50"/>
      <c r="H252" s="47"/>
      <c r="I252" s="60"/>
      <c r="L252" s="38"/>
    </row>
    <row r="253" spans="1:13" x14ac:dyDescent="0.35">
      <c r="A253" s="87" t="s">
        <v>454</v>
      </c>
      <c r="B253" s="47" t="s">
        <v>920</v>
      </c>
      <c r="C253" s="60">
        <f>ROW(B125)</f>
        <v>125</v>
      </c>
      <c r="E253" s="38"/>
      <c r="G253" s="50"/>
      <c r="H253" s="47"/>
      <c r="I253" s="60"/>
      <c r="K253" s="38"/>
      <c r="L253" s="38"/>
    </row>
    <row r="254" spans="1:13" x14ac:dyDescent="0.35">
      <c r="A254" s="87" t="s">
        <v>455</v>
      </c>
      <c r="B254" s="47" t="s">
        <v>921</v>
      </c>
      <c r="C254" s="60">
        <f>ROW(B108)</f>
        <v>108</v>
      </c>
      <c r="E254" s="38"/>
      <c r="G254" s="50"/>
      <c r="H254" s="47"/>
      <c r="I254" s="60"/>
      <c r="K254" s="38"/>
      <c r="L254" s="38"/>
    </row>
    <row r="255" spans="1:13" x14ac:dyDescent="0.35">
      <c r="A255" s="87" t="s">
        <v>456</v>
      </c>
      <c r="B255" s="47" t="s">
        <v>913</v>
      </c>
      <c r="C255" s="60">
        <f>ROW(B57)</f>
        <v>57</v>
      </c>
      <c r="G255" s="50"/>
      <c r="H255" s="47"/>
      <c r="I255" s="60"/>
      <c r="K255" s="38"/>
    </row>
    <row r="256" spans="1:13" x14ac:dyDescent="0.35">
      <c r="A256" s="87" t="s">
        <v>457</v>
      </c>
      <c r="B256" s="47" t="s">
        <v>912</v>
      </c>
      <c r="C256" s="60">
        <f>ROW(B74)</f>
        <v>74</v>
      </c>
      <c r="G256" s="50"/>
      <c r="H256" s="47"/>
      <c r="I256" s="60"/>
      <c r="K256" s="38"/>
    </row>
    <row r="257" spans="1:12" x14ac:dyDescent="0.35">
      <c r="A257" s="87" t="s">
        <v>458</v>
      </c>
      <c r="B257" s="47" t="s">
        <v>911</v>
      </c>
      <c r="C257" s="60" t="str">
        <f>ROW([1]B1!B145)&amp; " for Mortgage Assets"</f>
        <v>145 for Mortgage Assets</v>
      </c>
      <c r="D257" s="60"/>
      <c r="G257" s="50"/>
      <c r="H257" s="47"/>
      <c r="I257" s="60"/>
      <c r="J257" s="60"/>
      <c r="K257" s="38"/>
    </row>
    <row r="258" spans="1:12" outlineLevel="1" x14ac:dyDescent="0.35">
      <c r="A258" s="87" t="s">
        <v>459</v>
      </c>
      <c r="B258" s="47"/>
      <c r="C258" s="60"/>
      <c r="D258" s="60"/>
      <c r="G258" s="50"/>
      <c r="H258" s="47"/>
      <c r="I258" s="60"/>
      <c r="J258" s="60"/>
      <c r="K258" s="38"/>
    </row>
    <row r="259" spans="1:12" outlineLevel="1" x14ac:dyDescent="0.35">
      <c r="A259" s="87" t="s">
        <v>460</v>
      </c>
      <c r="B259" s="47"/>
      <c r="C259" s="60"/>
      <c r="D259" s="60"/>
      <c r="G259" s="50"/>
      <c r="H259" s="47"/>
      <c r="I259" s="60"/>
      <c r="J259" s="60"/>
      <c r="K259" s="38"/>
    </row>
    <row r="260" spans="1:12" outlineLevel="1" x14ac:dyDescent="0.35">
      <c r="A260" s="87" t="s">
        <v>461</v>
      </c>
      <c r="B260" s="47"/>
      <c r="C260" s="60"/>
      <c r="D260" s="60"/>
      <c r="G260" s="50"/>
      <c r="H260" s="47"/>
      <c r="I260" s="60"/>
      <c r="J260" s="60"/>
      <c r="K260" s="38"/>
    </row>
    <row r="261" spans="1:12" outlineLevel="1" x14ac:dyDescent="0.35">
      <c r="A261" s="87" t="s">
        <v>462</v>
      </c>
      <c r="B261" s="47"/>
      <c r="C261" s="60"/>
      <c r="D261" s="60"/>
      <c r="G261" s="50"/>
      <c r="H261" s="47"/>
      <c r="I261" s="60"/>
      <c r="J261" s="60"/>
      <c r="K261" s="38"/>
    </row>
    <row r="262" spans="1:12" outlineLevel="1" x14ac:dyDescent="0.35">
      <c r="A262" s="87" t="s">
        <v>463</v>
      </c>
      <c r="B262" s="47"/>
      <c r="C262" s="60"/>
      <c r="D262" s="60"/>
      <c r="G262" s="50"/>
      <c r="H262" s="47"/>
      <c r="I262" s="60"/>
      <c r="J262" s="60"/>
      <c r="K262" s="38"/>
    </row>
    <row r="263" spans="1:12" outlineLevel="1" x14ac:dyDescent="0.35">
      <c r="A263" s="87" t="s">
        <v>464</v>
      </c>
      <c r="B263" s="47"/>
      <c r="C263" s="60"/>
      <c r="D263" s="60"/>
      <c r="G263" s="50"/>
      <c r="H263" s="47"/>
      <c r="I263" s="60"/>
      <c r="J263" s="60"/>
      <c r="K263" s="38"/>
    </row>
    <row r="264" spans="1:12" outlineLevel="1" x14ac:dyDescent="0.35">
      <c r="A264" s="87" t="s">
        <v>465</v>
      </c>
      <c r="B264" s="47"/>
      <c r="C264" s="60"/>
      <c r="D264" s="60"/>
      <c r="G264" s="50"/>
      <c r="H264" s="47"/>
      <c r="I264" s="60"/>
      <c r="J264" s="60"/>
      <c r="K264" s="38"/>
    </row>
    <row r="265" spans="1:12" outlineLevel="1" x14ac:dyDescent="0.35">
      <c r="A265" s="87" t="s">
        <v>466</v>
      </c>
      <c r="B265" s="47"/>
      <c r="C265" s="60"/>
      <c r="D265" s="60"/>
      <c r="G265" s="50"/>
      <c r="H265" s="47"/>
      <c r="I265" s="60"/>
      <c r="J265" s="60"/>
      <c r="K265" s="38"/>
    </row>
    <row r="266" spans="1:12" outlineLevel="1" x14ac:dyDescent="0.35">
      <c r="A266" s="87" t="s">
        <v>467</v>
      </c>
      <c r="B266" s="47"/>
      <c r="C266" s="60"/>
      <c r="D266" s="60"/>
      <c r="G266" s="50"/>
      <c r="H266" s="47"/>
      <c r="I266" s="60"/>
      <c r="J266" s="60"/>
      <c r="K266" s="38"/>
    </row>
    <row r="267" spans="1:12" outlineLevel="1" x14ac:dyDescent="0.35">
      <c r="A267" s="87" t="s">
        <v>468</v>
      </c>
      <c r="G267" s="50"/>
    </row>
    <row r="268" spans="1:12" ht="37" x14ac:dyDescent="0.35">
      <c r="A268" s="14"/>
      <c r="B268" s="17" t="s">
        <v>205</v>
      </c>
      <c r="C268" s="14"/>
      <c r="D268" s="14"/>
      <c r="E268" s="14"/>
      <c r="F268" s="15"/>
      <c r="G268" s="50"/>
      <c r="H268" s="59"/>
      <c r="I268" s="3"/>
      <c r="J268" s="3"/>
      <c r="K268" s="3"/>
      <c r="L268" s="3"/>
    </row>
    <row r="269" spans="1:12" x14ac:dyDescent="0.35">
      <c r="A269" s="87" t="s">
        <v>469</v>
      </c>
      <c r="B269" s="69" t="s">
        <v>120</v>
      </c>
      <c r="C269" s="60">
        <f>ROW(B131)</f>
        <v>131</v>
      </c>
      <c r="G269" s="50"/>
      <c r="H269" s="69"/>
      <c r="I269" s="60"/>
    </row>
    <row r="270" spans="1:12" hidden="1" outlineLevel="1" x14ac:dyDescent="0.35">
      <c r="A270" s="87" t="s">
        <v>470</v>
      </c>
      <c r="B270" s="69"/>
      <c r="C270" s="60"/>
      <c r="G270" s="50"/>
      <c r="H270" s="69"/>
      <c r="I270" s="60"/>
    </row>
    <row r="271" spans="1:12" hidden="1" outlineLevel="1" x14ac:dyDescent="0.35">
      <c r="A271" s="87" t="s">
        <v>471</v>
      </c>
      <c r="B271" s="69"/>
      <c r="C271" s="60"/>
      <c r="G271" s="50"/>
      <c r="H271" s="69"/>
      <c r="I271" s="60"/>
    </row>
    <row r="272" spans="1:12" hidden="1" outlineLevel="1" x14ac:dyDescent="0.35">
      <c r="A272" s="87" t="s">
        <v>472</v>
      </c>
      <c r="B272" s="69"/>
      <c r="C272" s="60"/>
      <c r="G272" s="50"/>
      <c r="H272" s="69"/>
      <c r="I272" s="60"/>
    </row>
    <row r="273" spans="1:12" hidden="1" outlineLevel="1" x14ac:dyDescent="0.35">
      <c r="A273" s="87" t="s">
        <v>473</v>
      </c>
      <c r="B273" s="69"/>
      <c r="C273" s="60"/>
      <c r="G273" s="50"/>
      <c r="H273" s="69"/>
      <c r="I273" s="60"/>
    </row>
    <row r="274" spans="1:12" hidden="1" outlineLevel="1" x14ac:dyDescent="0.35">
      <c r="A274" s="87" t="s">
        <v>474</v>
      </c>
      <c r="B274" s="69"/>
      <c r="C274" s="60"/>
      <c r="G274" s="50"/>
      <c r="H274" s="69"/>
      <c r="I274" s="60"/>
    </row>
    <row r="275" spans="1:12" hidden="1" outlineLevel="1" x14ac:dyDescent="0.35">
      <c r="A275" s="87" t="s">
        <v>475</v>
      </c>
      <c r="B275" s="69"/>
      <c r="C275" s="60"/>
      <c r="G275" s="50"/>
      <c r="H275" s="69"/>
      <c r="I275" s="60"/>
    </row>
    <row r="276" spans="1:12" ht="18.5" collapsed="1" x14ac:dyDescent="0.35">
      <c r="A276" s="14"/>
      <c r="B276" s="17" t="s">
        <v>206</v>
      </c>
      <c r="C276" s="14"/>
      <c r="D276" s="14"/>
      <c r="E276" s="14"/>
      <c r="F276" s="15"/>
      <c r="G276" s="50"/>
      <c r="H276" s="59"/>
      <c r="I276" s="3"/>
      <c r="J276" s="3"/>
      <c r="K276" s="3"/>
      <c r="L276" s="3"/>
    </row>
    <row r="277" spans="1:12" hidden="1" outlineLevel="1" x14ac:dyDescent="0.35">
      <c r="A277" s="56"/>
      <c r="B277" s="58" t="s">
        <v>498</v>
      </c>
      <c r="C277" s="56"/>
      <c r="D277" s="56"/>
      <c r="E277" s="57"/>
      <c r="F277" s="57"/>
      <c r="G277" s="50"/>
      <c r="K277" s="50"/>
      <c r="L277" s="50"/>
    </row>
    <row r="278" spans="1:12" hidden="1" outlineLevel="1" x14ac:dyDescent="0.35">
      <c r="A278" s="87" t="s">
        <v>476</v>
      </c>
      <c r="B278" s="88" t="s">
        <v>243</v>
      </c>
      <c r="C278" s="88"/>
      <c r="G278" s="50"/>
    </row>
    <row r="279" spans="1:12" hidden="1" outlineLevel="1" x14ac:dyDescent="0.35">
      <c r="A279" s="87" t="s">
        <v>477</v>
      </c>
      <c r="B279" s="88" t="s">
        <v>244</v>
      </c>
      <c r="C279" s="88"/>
      <c r="G279" s="50"/>
    </row>
    <row r="280" spans="1:12" hidden="1" outlineLevel="1" x14ac:dyDescent="0.35">
      <c r="A280" s="87" t="s">
        <v>478</v>
      </c>
      <c r="B280" s="47" t="s">
        <v>183</v>
      </c>
      <c r="C280" s="88"/>
      <c r="G280" s="50"/>
    </row>
    <row r="281" spans="1:12" hidden="1" outlineLevel="1" x14ac:dyDescent="0.35">
      <c r="A281" s="87" t="s">
        <v>479</v>
      </c>
      <c r="B281" s="47" t="s">
        <v>184</v>
      </c>
      <c r="G281" s="50"/>
    </row>
    <row r="282" spans="1:12" hidden="1" outlineLevel="1" x14ac:dyDescent="0.35">
      <c r="A282" s="87" t="s">
        <v>480</v>
      </c>
      <c r="B282" s="47" t="s">
        <v>189</v>
      </c>
      <c r="G282" s="50"/>
    </row>
    <row r="283" spans="1:12" hidden="1" outlineLevel="1" x14ac:dyDescent="0.35">
      <c r="A283" s="87" t="s">
        <v>481</v>
      </c>
      <c r="B283" s="47" t="s">
        <v>185</v>
      </c>
      <c r="G283" s="50"/>
    </row>
    <row r="284" spans="1:12" hidden="1" outlineLevel="1" x14ac:dyDescent="0.35">
      <c r="A284" s="87" t="s">
        <v>482</v>
      </c>
      <c r="B284" s="47" t="s">
        <v>186</v>
      </c>
      <c r="G284" s="50"/>
    </row>
    <row r="285" spans="1:12" hidden="1" outlineLevel="1" x14ac:dyDescent="0.35">
      <c r="A285" s="87" t="s">
        <v>483</v>
      </c>
      <c r="B285" s="47" t="s">
        <v>187</v>
      </c>
      <c r="G285" s="50"/>
    </row>
    <row r="286" spans="1:12" hidden="1" outlineLevel="1" x14ac:dyDescent="0.35">
      <c r="A286" s="87" t="s">
        <v>484</v>
      </c>
      <c r="B286" s="47" t="s">
        <v>188</v>
      </c>
      <c r="G286" s="50"/>
    </row>
    <row r="287" spans="1:12" collapsed="1" x14ac:dyDescent="0.35">
      <c r="G287" s="50"/>
    </row>
    <row r="288" spans="1:12" x14ac:dyDescent="0.35">
      <c r="G288" s="50"/>
    </row>
    <row r="289" spans="7:7" x14ac:dyDescent="0.35">
      <c r="G289" s="50"/>
    </row>
    <row r="290" spans="7:7" x14ac:dyDescent="0.35">
      <c r="G290" s="50"/>
    </row>
    <row r="291" spans="7:7" x14ac:dyDescent="0.35">
      <c r="G291" s="50"/>
    </row>
    <row r="292" spans="7:7" x14ac:dyDescent="0.35">
      <c r="G292" s="50"/>
    </row>
    <row r="293" spans="7:7" x14ac:dyDescent="0.35">
      <c r="G293" s="50"/>
    </row>
    <row r="294" spans="7:7" x14ac:dyDescent="0.35">
      <c r="G294" s="50"/>
    </row>
    <row r="295" spans="7:7" x14ac:dyDescent="0.35">
      <c r="G295" s="50"/>
    </row>
    <row r="296" spans="7:7" x14ac:dyDescent="0.35">
      <c r="G296" s="50"/>
    </row>
    <row r="297" spans="7:7" x14ac:dyDescent="0.35">
      <c r="G297" s="50"/>
    </row>
    <row r="298" spans="7:7" x14ac:dyDescent="0.35">
      <c r="G298" s="50"/>
    </row>
    <row r="299" spans="7:7" x14ac:dyDescent="0.35">
      <c r="G299" s="50"/>
    </row>
    <row r="300" spans="7:7" x14ac:dyDescent="0.35">
      <c r="G300" s="50"/>
    </row>
    <row r="301" spans="7:7" x14ac:dyDescent="0.35">
      <c r="G301" s="50"/>
    </row>
    <row r="302" spans="7:7" x14ac:dyDescent="0.35">
      <c r="G302" s="50"/>
    </row>
    <row r="303" spans="7:7" x14ac:dyDescent="0.35">
      <c r="G303" s="50"/>
    </row>
    <row r="304" spans="7:7" x14ac:dyDescent="0.35">
      <c r="G304" s="50"/>
    </row>
    <row r="305" spans="7:7" x14ac:dyDescent="0.35">
      <c r="G305" s="50"/>
    </row>
    <row r="306" spans="7:7" x14ac:dyDescent="0.35">
      <c r="G306" s="50"/>
    </row>
    <row r="307" spans="7:7" x14ac:dyDescent="0.35">
      <c r="G307" s="50"/>
    </row>
    <row r="308" spans="7:7" x14ac:dyDescent="0.35">
      <c r="G308" s="50"/>
    </row>
    <row r="309" spans="7:7" x14ac:dyDescent="0.35">
      <c r="G309" s="50"/>
    </row>
    <row r="310" spans="7:7" x14ac:dyDescent="0.35">
      <c r="G310" s="50"/>
    </row>
    <row r="311" spans="7:7" x14ac:dyDescent="0.35">
      <c r="G311" s="50"/>
    </row>
    <row r="312" spans="7:7" x14ac:dyDescent="0.35">
      <c r="G312" s="50"/>
    </row>
    <row r="313" spans="7:7" x14ac:dyDescent="0.35">
      <c r="G313" s="50"/>
    </row>
    <row r="314" spans="7:7" x14ac:dyDescent="0.35">
      <c r="G314" s="50"/>
    </row>
    <row r="315" spans="7:7" x14ac:dyDescent="0.35">
      <c r="G315" s="50"/>
    </row>
    <row r="316" spans="7:7" x14ac:dyDescent="0.35">
      <c r="G316" s="50"/>
    </row>
    <row r="317" spans="7:7" x14ac:dyDescent="0.35">
      <c r="G317" s="50"/>
    </row>
    <row r="318" spans="7:7" x14ac:dyDescent="0.35">
      <c r="G318" s="50"/>
    </row>
    <row r="319" spans="7:7" x14ac:dyDescent="0.35">
      <c r="G319" s="50"/>
    </row>
    <row r="320" spans="7:7" x14ac:dyDescent="0.35">
      <c r="G320" s="50"/>
    </row>
    <row r="321" spans="7:7" x14ac:dyDescent="0.35">
      <c r="G321" s="50"/>
    </row>
    <row r="322" spans="7:7" x14ac:dyDescent="0.35">
      <c r="G322" s="50"/>
    </row>
    <row r="323" spans="7:7" x14ac:dyDescent="0.35">
      <c r="G323" s="50"/>
    </row>
    <row r="324" spans="7:7" x14ac:dyDescent="0.35">
      <c r="G324" s="50"/>
    </row>
    <row r="325" spans="7:7" x14ac:dyDescent="0.35">
      <c r="G325" s="50"/>
    </row>
    <row r="326" spans="7:7" x14ac:dyDescent="0.35">
      <c r="G326" s="50"/>
    </row>
    <row r="327" spans="7:7" x14ac:dyDescent="0.35">
      <c r="G327" s="50"/>
    </row>
    <row r="328" spans="7:7" x14ac:dyDescent="0.35">
      <c r="G328" s="50"/>
    </row>
    <row r="329" spans="7:7" x14ac:dyDescent="0.35">
      <c r="G329" s="50"/>
    </row>
    <row r="330" spans="7:7" x14ac:dyDescent="0.35">
      <c r="G330" s="50"/>
    </row>
    <row r="331" spans="7:7" x14ac:dyDescent="0.35">
      <c r="G331" s="50"/>
    </row>
    <row r="332" spans="7:7" x14ac:dyDescent="0.35">
      <c r="G332" s="50"/>
    </row>
    <row r="333" spans="7:7" x14ac:dyDescent="0.35">
      <c r="G333" s="50"/>
    </row>
    <row r="334" spans="7:7" x14ac:dyDescent="0.35">
      <c r="G334" s="50"/>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46" location="'A. HTT General'!B33" display="'A. HTT General'!B33"/>
    <hyperlink ref="C247" location="'A. HTT General'!B35" display="'A. HTT General'!B35"/>
    <hyperlink ref="C248" location="'B1. HTT Mortgage Assets '!B43" display="'B1. HTT Mortgage Assets '!B43"/>
    <hyperlink ref="C249" location="'A. HTT General'!B44" display="'A. HTT General'!B44"/>
    <hyperlink ref="C253" location="'A. HTT General'!B125" display="'A. HTT General'!B125"/>
    <hyperlink ref="C254" location="'A. HTT General'!B108" display="'A. HTT General'!B108"/>
    <hyperlink ref="C255" location="'A. HTT General'!B57" display="'A. HTT General'!B57"/>
    <hyperlink ref="C256" location="'A. HTT General'!B74" display="'A. HTT General'!B74"/>
    <hyperlink ref="C257" location="'B1. HTT Mortgage Assets '!B145" display="'B1. HTT Mortgage Assets '!B145"/>
    <hyperlink ref="C269" location="'A. HTT General'!B133" display="'A. HTT General'!B133"/>
    <hyperlink ref="B27" r:id="rId1" display="UCITS Compliance"/>
    <hyperlink ref="B28" r:id="rId2" display="CRR Compliance"/>
    <hyperlink ref="B10" location="'A. HTT General'!B309" display="5. References to Capital Requirements Regulation (CRR) 129(1)"/>
    <hyperlink ref="C252" location="'A. HTT General'!B91" display="'A. HTT General'!B91"/>
    <hyperlink ref="C250" location="'B1. HTT Mortgage Assets '!B152" display="'B1. HTT Mortgage Assets '!B152"/>
    <hyperlink ref="C251" location="'B1. HTT Mortgage Assets '!B115" display="'B1. HTT Mortgage Assets '!B115"/>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0" location="'A. HTT General'!B309" display="5. References to Capital Requirements Regulation (CRR) 129(1)"/>
    <hyperlink ref="B11" location="'A. HTT General'!B317" display="6. Other relevant information"/>
    <hyperlink ref="B27" r:id="rId3" display="UCITS Compliance"/>
    <hyperlink ref="B28" r:id="rId4" display="CRR Compliance"/>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H327"/>
  <sheetViews>
    <sheetView zoomScale="50" zoomScaleNormal="50" zoomScaleSheetLayoutView="80" zoomScalePageLayoutView="80" workbookViewId="0"/>
  </sheetViews>
  <sheetFormatPr defaultColWidth="8.90625" defaultRowHeight="14.5" outlineLevelRow="1" x14ac:dyDescent="0.35"/>
  <cols>
    <col min="1" max="1" width="13.90625" style="87" customWidth="1" collapsed="1"/>
    <col min="2" max="2" width="60.90625" style="87" customWidth="1" collapsed="1"/>
    <col min="3" max="3" width="55.54296875" style="87" customWidth="1" collapsed="1"/>
    <col min="4" max="4" width="57.08984375" style="87" customWidth="1" collapsed="1"/>
    <col min="5" max="5" width="16.36328125" style="87" customWidth="1" collapsed="1"/>
    <col min="6" max="6" width="41.54296875" style="87" customWidth="1" collapsed="1"/>
    <col min="7" max="7" width="41.54296875" style="50" customWidth="1" collapsed="1"/>
    <col min="8" max="16384" width="8.90625" style="49" collapsed="1"/>
  </cols>
  <sheetData>
    <row r="1" spans="1:7" ht="31" x14ac:dyDescent="0.35">
      <c r="A1" s="18" t="s">
        <v>248</v>
      </c>
      <c r="B1" s="18"/>
      <c r="C1" s="50"/>
      <c r="D1" s="50"/>
      <c r="E1" s="50"/>
      <c r="F1" s="50"/>
    </row>
    <row r="2" spans="1:7" ht="15" thickBot="1" x14ac:dyDescent="0.4">
      <c r="A2" s="50"/>
      <c r="B2" s="50"/>
      <c r="C2" s="50"/>
      <c r="D2" s="50"/>
      <c r="E2" s="50"/>
      <c r="F2" s="50"/>
    </row>
    <row r="3" spans="1:7" ht="19" thickBot="1" x14ac:dyDescent="0.4">
      <c r="A3" s="42"/>
      <c r="B3" s="41" t="s">
        <v>118</v>
      </c>
      <c r="C3" s="90" t="s">
        <v>862</v>
      </c>
      <c r="D3" s="42"/>
      <c r="E3" s="42"/>
      <c r="F3" s="42"/>
      <c r="G3" s="42"/>
    </row>
    <row r="4" spans="1:7" ht="15" thickBot="1" x14ac:dyDescent="0.4"/>
    <row r="5" spans="1:7" ht="18.5" x14ac:dyDescent="0.35">
      <c r="A5" s="59"/>
      <c r="B5" s="77" t="s">
        <v>249</v>
      </c>
      <c r="C5" s="59"/>
      <c r="E5" s="3"/>
      <c r="F5" s="3"/>
    </row>
    <row r="6" spans="1:7" x14ac:dyDescent="0.35">
      <c r="B6" s="72" t="s">
        <v>216</v>
      </c>
    </row>
    <row r="7" spans="1:7" x14ac:dyDescent="0.35">
      <c r="B7" s="73" t="s">
        <v>217</v>
      </c>
    </row>
    <row r="8" spans="1:7" ht="15" thickBot="1" x14ac:dyDescent="0.4">
      <c r="B8" s="78" t="s">
        <v>218</v>
      </c>
    </row>
    <row r="9" spans="1:7" x14ac:dyDescent="0.35">
      <c r="B9" s="64"/>
    </row>
    <row r="10" spans="1:7" ht="37" x14ac:dyDescent="0.35">
      <c r="A10" s="17" t="s">
        <v>215</v>
      </c>
      <c r="B10" s="17" t="s">
        <v>216</v>
      </c>
      <c r="C10" s="14"/>
      <c r="D10" s="14"/>
      <c r="E10" s="14"/>
      <c r="F10" s="14"/>
      <c r="G10" s="15"/>
    </row>
    <row r="11" spans="1:7" x14ac:dyDescent="0.35">
      <c r="A11" s="56"/>
      <c r="B11" s="58" t="s">
        <v>773</v>
      </c>
      <c r="C11" s="56" t="s">
        <v>72</v>
      </c>
      <c r="D11" s="56"/>
      <c r="E11" s="56"/>
      <c r="F11" s="57" t="s">
        <v>137</v>
      </c>
      <c r="G11" s="57"/>
    </row>
    <row r="12" spans="1:7" x14ac:dyDescent="0.35">
      <c r="A12" s="87" t="s">
        <v>499</v>
      </c>
      <c r="B12" s="87" t="s">
        <v>3</v>
      </c>
      <c r="C12" s="99">
        <v>2987361531.7600002</v>
      </c>
      <c r="D12" s="99"/>
      <c r="F12" s="45">
        <f>IF($C$15=0,"",IF(C12="[for completion]","",C12/$C$15))</f>
        <v>1</v>
      </c>
      <c r="G12" s="45"/>
    </row>
    <row r="13" spans="1:7" x14ac:dyDescent="0.35">
      <c r="A13" s="87" t="s">
        <v>500</v>
      </c>
      <c r="B13" s="87" t="s">
        <v>4</v>
      </c>
      <c r="C13" s="99">
        <v>0</v>
      </c>
      <c r="D13" s="99"/>
      <c r="F13" s="45">
        <f>IF($C$15=0,"",IF(C13="[for completion]","",C13/$C$15))</f>
        <v>0</v>
      </c>
      <c r="G13" s="45"/>
    </row>
    <row r="14" spans="1:7" x14ac:dyDescent="0.35">
      <c r="A14" s="87" t="s">
        <v>501</v>
      </c>
      <c r="B14" s="87" t="s">
        <v>2</v>
      </c>
      <c r="C14" s="99">
        <v>0</v>
      </c>
      <c r="D14" s="99"/>
      <c r="F14" s="45">
        <f>IF($C$15=0,"",IF(C14="[for completion]","",C14/$C$15))</f>
        <v>0</v>
      </c>
      <c r="G14" s="45"/>
    </row>
    <row r="15" spans="1:7" x14ac:dyDescent="0.35">
      <c r="A15" s="87" t="s">
        <v>502</v>
      </c>
      <c r="B15" s="35" t="s">
        <v>1</v>
      </c>
      <c r="C15" s="99">
        <f>SUM(C12:C14)</f>
        <v>2987361531.7600002</v>
      </c>
      <c r="D15" s="99"/>
      <c r="F15" s="45">
        <f>SUM(F12:F14)</f>
        <v>1</v>
      </c>
      <c r="G15" s="45"/>
    </row>
    <row r="16" spans="1:7" outlineLevel="1" x14ac:dyDescent="0.35">
      <c r="A16" s="87" t="s">
        <v>503</v>
      </c>
      <c r="B16" s="65" t="s">
        <v>151</v>
      </c>
      <c r="C16" s="99"/>
      <c r="D16" s="99"/>
      <c r="F16" s="45" t="str">
        <f t="shared" ref="F16:F26" si="0">IF($C$15=0,"",IF(C16="","",C16/$C$15))</f>
        <v/>
      </c>
      <c r="G16" s="45"/>
    </row>
    <row r="17" spans="1:7" outlineLevel="1" x14ac:dyDescent="0.35">
      <c r="A17" s="87" t="s">
        <v>504</v>
      </c>
      <c r="B17" s="65" t="s">
        <v>148</v>
      </c>
      <c r="C17" s="99"/>
      <c r="D17" s="99"/>
      <c r="F17" s="45" t="str">
        <f t="shared" si="0"/>
        <v/>
      </c>
      <c r="G17" s="45"/>
    </row>
    <row r="18" spans="1:7" outlineLevel="1" x14ac:dyDescent="0.35">
      <c r="A18" s="87" t="s">
        <v>505</v>
      </c>
      <c r="B18" s="65" t="s">
        <v>144</v>
      </c>
      <c r="C18" s="99"/>
      <c r="D18" s="99"/>
      <c r="F18" s="45" t="str">
        <f t="shared" si="0"/>
        <v/>
      </c>
      <c r="G18" s="45"/>
    </row>
    <row r="19" spans="1:7" outlineLevel="1" x14ac:dyDescent="0.35">
      <c r="A19" s="87" t="s">
        <v>506</v>
      </c>
      <c r="B19" s="65" t="s">
        <v>144</v>
      </c>
      <c r="C19" s="99"/>
      <c r="D19" s="99"/>
      <c r="F19" s="45" t="str">
        <f t="shared" si="0"/>
        <v/>
      </c>
      <c r="G19" s="45"/>
    </row>
    <row r="20" spans="1:7" outlineLevel="1" x14ac:dyDescent="0.35">
      <c r="A20" s="87" t="s">
        <v>507</v>
      </c>
      <c r="B20" s="65" t="s">
        <v>144</v>
      </c>
      <c r="C20" s="99"/>
      <c r="D20" s="99"/>
      <c r="F20" s="45" t="str">
        <f t="shared" si="0"/>
        <v/>
      </c>
      <c r="G20" s="45"/>
    </row>
    <row r="21" spans="1:7" outlineLevel="1" x14ac:dyDescent="0.35">
      <c r="A21" s="87" t="s">
        <v>508</v>
      </c>
      <c r="B21" s="65" t="s">
        <v>144</v>
      </c>
      <c r="C21" s="99"/>
      <c r="D21" s="99"/>
      <c r="F21" s="45" t="str">
        <f t="shared" si="0"/>
        <v/>
      </c>
      <c r="G21" s="45"/>
    </row>
    <row r="22" spans="1:7" outlineLevel="1" x14ac:dyDescent="0.35">
      <c r="A22" s="87" t="s">
        <v>509</v>
      </c>
      <c r="B22" s="65" t="s">
        <v>144</v>
      </c>
      <c r="C22" s="99"/>
      <c r="D22" s="99"/>
      <c r="F22" s="45" t="str">
        <f t="shared" si="0"/>
        <v/>
      </c>
      <c r="G22" s="45"/>
    </row>
    <row r="23" spans="1:7" outlineLevel="1" x14ac:dyDescent="0.35">
      <c r="A23" s="87" t="s">
        <v>510</v>
      </c>
      <c r="B23" s="65" t="s">
        <v>144</v>
      </c>
      <c r="C23" s="99"/>
      <c r="D23" s="99"/>
      <c r="F23" s="45" t="str">
        <f t="shared" si="0"/>
        <v/>
      </c>
      <c r="G23" s="45"/>
    </row>
    <row r="24" spans="1:7" outlineLevel="1" x14ac:dyDescent="0.35">
      <c r="A24" s="87" t="s">
        <v>511</v>
      </c>
      <c r="B24" s="65" t="s">
        <v>144</v>
      </c>
      <c r="C24" s="99"/>
      <c r="D24" s="99"/>
      <c r="F24" s="45" t="str">
        <f t="shared" si="0"/>
        <v/>
      </c>
      <c r="G24" s="45"/>
    </row>
    <row r="25" spans="1:7" outlineLevel="1" x14ac:dyDescent="0.35">
      <c r="A25" s="87" t="s">
        <v>512</v>
      </c>
      <c r="B25" s="65" t="s">
        <v>144</v>
      </c>
      <c r="C25" s="99"/>
      <c r="D25" s="99"/>
      <c r="F25" s="45" t="str">
        <f t="shared" si="0"/>
        <v/>
      </c>
      <c r="G25" s="45"/>
    </row>
    <row r="26" spans="1:7" outlineLevel="1" x14ac:dyDescent="0.35">
      <c r="A26" s="87" t="s">
        <v>513</v>
      </c>
      <c r="B26" s="65" t="s">
        <v>144</v>
      </c>
      <c r="C26" s="99"/>
      <c r="D26" s="99"/>
      <c r="E26" s="49"/>
      <c r="F26" s="45" t="str">
        <f t="shared" si="0"/>
        <v/>
      </c>
      <c r="G26" s="45"/>
    </row>
    <row r="27" spans="1:7" x14ac:dyDescent="0.35">
      <c r="A27" s="56"/>
      <c r="B27" s="58" t="s">
        <v>774</v>
      </c>
      <c r="C27" s="56" t="s">
        <v>131</v>
      </c>
      <c r="D27" s="56" t="s">
        <v>132</v>
      </c>
      <c r="E27" s="44"/>
      <c r="F27" s="56" t="s">
        <v>138</v>
      </c>
      <c r="G27" s="57"/>
    </row>
    <row r="28" spans="1:7" x14ac:dyDescent="0.35">
      <c r="A28" s="87" t="s">
        <v>514</v>
      </c>
      <c r="B28" s="87" t="s">
        <v>201</v>
      </c>
      <c r="C28" s="87">
        <f>16798-87</f>
        <v>16711</v>
      </c>
      <c r="D28" s="87" t="s">
        <v>176</v>
      </c>
      <c r="F28" s="87">
        <f>16798-87</f>
        <v>16711</v>
      </c>
    </row>
    <row r="29" spans="1:7" outlineLevel="1" x14ac:dyDescent="0.35">
      <c r="A29" s="87" t="s">
        <v>515</v>
      </c>
      <c r="B29" s="88" t="s">
        <v>181</v>
      </c>
      <c r="F29" s="87">
        <f>SUM(C29:D29)</f>
        <v>0</v>
      </c>
    </row>
    <row r="30" spans="1:7" outlineLevel="1" x14ac:dyDescent="0.35">
      <c r="A30" s="87" t="s">
        <v>516</v>
      </c>
      <c r="B30" s="88" t="s">
        <v>182</v>
      </c>
    </row>
    <row r="31" spans="1:7" outlineLevel="1" x14ac:dyDescent="0.35">
      <c r="A31" s="87" t="s">
        <v>517</v>
      </c>
      <c r="B31" s="88"/>
    </row>
    <row r="32" spans="1:7" outlineLevel="1" x14ac:dyDescent="0.35">
      <c r="A32" s="87" t="s">
        <v>518</v>
      </c>
      <c r="B32" s="88"/>
    </row>
    <row r="33" spans="1:7" outlineLevel="1" x14ac:dyDescent="0.35">
      <c r="A33" s="87" t="s">
        <v>519</v>
      </c>
      <c r="B33" s="88"/>
    </row>
    <row r="34" spans="1:7" outlineLevel="1" x14ac:dyDescent="0.35">
      <c r="A34" s="87" t="s">
        <v>520</v>
      </c>
      <c r="B34" s="88"/>
    </row>
    <row r="35" spans="1:7" x14ac:dyDescent="0.35">
      <c r="A35" s="56"/>
      <c r="B35" s="58" t="s">
        <v>775</v>
      </c>
      <c r="C35" s="56" t="s">
        <v>133</v>
      </c>
      <c r="D35" s="56" t="s">
        <v>134</v>
      </c>
      <c r="E35" s="44"/>
      <c r="F35" s="57" t="s">
        <v>137</v>
      </c>
      <c r="G35" s="57"/>
    </row>
    <row r="36" spans="1:7" x14ac:dyDescent="0.35">
      <c r="A36" s="87" t="s">
        <v>521</v>
      </c>
      <c r="B36" s="87" t="s">
        <v>195</v>
      </c>
      <c r="C36" s="45">
        <f>7747541.49/C12</f>
        <v>2.5934395310485054E-3</v>
      </c>
      <c r="D36" s="45" t="s">
        <v>176</v>
      </c>
      <c r="F36" s="45">
        <f>7747541.49/(C12+C13+C14)</f>
        <v>2.5934395310485054E-3</v>
      </c>
    </row>
    <row r="37" spans="1:7" outlineLevel="1" x14ac:dyDescent="0.35">
      <c r="A37" s="87" t="s">
        <v>522</v>
      </c>
      <c r="C37" s="45"/>
      <c r="D37" s="45"/>
    </row>
    <row r="38" spans="1:7" outlineLevel="1" x14ac:dyDescent="0.35">
      <c r="A38" s="87" t="s">
        <v>523</v>
      </c>
      <c r="C38" s="45"/>
      <c r="D38" s="45"/>
    </row>
    <row r="39" spans="1:7" outlineLevel="1" x14ac:dyDescent="0.35">
      <c r="A39" s="87" t="s">
        <v>524</v>
      </c>
      <c r="C39" s="45"/>
      <c r="D39" s="45"/>
    </row>
    <row r="40" spans="1:7" outlineLevel="1" x14ac:dyDescent="0.35">
      <c r="A40" s="87" t="s">
        <v>525</v>
      </c>
      <c r="C40" s="45"/>
      <c r="D40" s="45"/>
    </row>
    <row r="41" spans="1:7" outlineLevel="1" x14ac:dyDescent="0.35">
      <c r="A41" s="87" t="s">
        <v>526</v>
      </c>
      <c r="C41" s="45"/>
      <c r="D41" s="45"/>
    </row>
    <row r="42" spans="1:7" outlineLevel="1" x14ac:dyDescent="0.35">
      <c r="A42" s="87" t="s">
        <v>527</v>
      </c>
      <c r="C42" s="45"/>
      <c r="D42" s="45"/>
    </row>
    <row r="43" spans="1:7" x14ac:dyDescent="0.35">
      <c r="A43" s="56"/>
      <c r="B43" s="58" t="s">
        <v>776</v>
      </c>
      <c r="C43" s="56" t="s">
        <v>133</v>
      </c>
      <c r="D43" s="56" t="s">
        <v>134</v>
      </c>
      <c r="E43" s="44"/>
      <c r="F43" s="57" t="s">
        <v>137</v>
      </c>
      <c r="G43" s="57"/>
    </row>
    <row r="44" spans="1:7" x14ac:dyDescent="0.35">
      <c r="A44" s="87" t="s">
        <v>528</v>
      </c>
      <c r="B44" s="68" t="s">
        <v>80</v>
      </c>
      <c r="C44" s="45">
        <f>SUM(C45:C72)</f>
        <v>1</v>
      </c>
      <c r="D44" s="45">
        <f>SUM(D45:D72)</f>
        <v>1</v>
      </c>
      <c r="F44" s="103">
        <f>SUM(F45:F72)</f>
        <v>1</v>
      </c>
      <c r="G44" s="87"/>
    </row>
    <row r="45" spans="1:7" x14ac:dyDescent="0.35">
      <c r="A45" s="87" t="s">
        <v>529</v>
      </c>
      <c r="B45" s="87" t="s">
        <v>93</v>
      </c>
      <c r="C45" s="45">
        <v>0</v>
      </c>
      <c r="D45" s="45">
        <v>0</v>
      </c>
      <c r="F45" s="45">
        <v>0</v>
      </c>
      <c r="G45" s="87"/>
    </row>
    <row r="46" spans="1:7" x14ac:dyDescent="0.35">
      <c r="A46" s="87" t="s">
        <v>530</v>
      </c>
      <c r="B46" s="87" t="s">
        <v>81</v>
      </c>
      <c r="C46" s="45">
        <v>0</v>
      </c>
      <c r="D46" s="45">
        <v>0</v>
      </c>
      <c r="F46" s="45">
        <v>0</v>
      </c>
      <c r="G46" s="87"/>
    </row>
    <row r="47" spans="1:7" x14ac:dyDescent="0.35">
      <c r="A47" s="87" t="s">
        <v>531</v>
      </c>
      <c r="B47" s="87" t="s">
        <v>82</v>
      </c>
      <c r="C47" s="45">
        <v>0</v>
      </c>
      <c r="D47" s="45">
        <v>0</v>
      </c>
      <c r="F47" s="45">
        <v>0</v>
      </c>
      <c r="G47" s="87"/>
    </row>
    <row r="48" spans="1:7" x14ac:dyDescent="0.35">
      <c r="A48" s="87" t="s">
        <v>532</v>
      </c>
      <c r="B48" s="87" t="s">
        <v>254</v>
      </c>
      <c r="C48" s="45">
        <v>0</v>
      </c>
      <c r="D48" s="45">
        <v>0</v>
      </c>
      <c r="F48" s="45">
        <v>0</v>
      </c>
      <c r="G48" s="87"/>
    </row>
    <row r="49" spans="1:7" x14ac:dyDescent="0.35">
      <c r="A49" s="87" t="s">
        <v>533</v>
      </c>
      <c r="B49" s="87" t="s">
        <v>103</v>
      </c>
      <c r="C49" s="45">
        <v>0</v>
      </c>
      <c r="D49" s="45">
        <v>0</v>
      </c>
      <c r="F49" s="45">
        <v>0</v>
      </c>
      <c r="G49" s="87"/>
    </row>
    <row r="50" spans="1:7" x14ac:dyDescent="0.35">
      <c r="A50" s="87" t="s">
        <v>534</v>
      </c>
      <c r="B50" s="87" t="s">
        <v>100</v>
      </c>
      <c r="C50" s="45">
        <v>0</v>
      </c>
      <c r="D50" s="45">
        <v>0</v>
      </c>
      <c r="F50" s="45">
        <v>0</v>
      </c>
      <c r="G50" s="87"/>
    </row>
    <row r="51" spans="1:7" x14ac:dyDescent="0.35">
      <c r="A51" s="87" t="s">
        <v>535</v>
      </c>
      <c r="B51" s="87" t="s">
        <v>83</v>
      </c>
      <c r="C51" s="45">
        <v>0</v>
      </c>
      <c r="D51" s="45">
        <v>0</v>
      </c>
      <c r="F51" s="45">
        <v>0</v>
      </c>
      <c r="G51" s="87"/>
    </row>
    <row r="52" spans="1:7" x14ac:dyDescent="0.35">
      <c r="A52" s="87" t="s">
        <v>536</v>
      </c>
      <c r="B52" s="87" t="s">
        <v>84</v>
      </c>
      <c r="C52" s="45">
        <v>0</v>
      </c>
      <c r="D52" s="45">
        <v>0</v>
      </c>
      <c r="F52" s="45">
        <v>0</v>
      </c>
      <c r="G52" s="87"/>
    </row>
    <row r="53" spans="1:7" x14ac:dyDescent="0.35">
      <c r="A53" s="87" t="s">
        <v>537</v>
      </c>
      <c r="B53" s="87" t="s">
        <v>85</v>
      </c>
      <c r="C53" s="45">
        <v>0</v>
      </c>
      <c r="D53" s="45">
        <v>0</v>
      </c>
      <c r="F53" s="45">
        <v>0</v>
      </c>
      <c r="G53" s="87"/>
    </row>
    <row r="54" spans="1:7" x14ac:dyDescent="0.35">
      <c r="A54" s="87" t="s">
        <v>538</v>
      </c>
      <c r="B54" s="87" t="s">
        <v>0</v>
      </c>
      <c r="C54" s="45">
        <v>0</v>
      </c>
      <c r="D54" s="45">
        <v>0</v>
      </c>
      <c r="F54" s="45">
        <v>0</v>
      </c>
      <c r="G54" s="87"/>
    </row>
    <row r="55" spans="1:7" x14ac:dyDescent="0.35">
      <c r="A55" s="87" t="s">
        <v>539</v>
      </c>
      <c r="B55" s="87" t="s">
        <v>14</v>
      </c>
      <c r="C55" s="45">
        <v>0</v>
      </c>
      <c r="D55" s="45">
        <v>0</v>
      </c>
      <c r="F55" s="45">
        <v>0</v>
      </c>
      <c r="G55" s="87"/>
    </row>
    <row r="56" spans="1:7" x14ac:dyDescent="0.35">
      <c r="A56" s="87" t="s">
        <v>540</v>
      </c>
      <c r="B56" s="87" t="s">
        <v>86</v>
      </c>
      <c r="C56" s="45">
        <v>0</v>
      </c>
      <c r="D56" s="45">
        <v>0</v>
      </c>
      <c r="F56" s="45">
        <v>0</v>
      </c>
      <c r="G56" s="87"/>
    </row>
    <row r="57" spans="1:7" x14ac:dyDescent="0.35">
      <c r="A57" s="87" t="s">
        <v>541</v>
      </c>
      <c r="B57" s="87" t="s">
        <v>255</v>
      </c>
      <c r="C57" s="45">
        <v>0</v>
      </c>
      <c r="D57" s="45">
        <v>0</v>
      </c>
      <c r="F57" s="45">
        <v>0</v>
      </c>
      <c r="G57" s="87"/>
    </row>
    <row r="58" spans="1:7" x14ac:dyDescent="0.35">
      <c r="A58" s="87" t="s">
        <v>542</v>
      </c>
      <c r="B58" s="87" t="s">
        <v>101</v>
      </c>
      <c r="C58" s="45">
        <v>0</v>
      </c>
      <c r="D58" s="45">
        <v>0</v>
      </c>
      <c r="F58" s="45">
        <v>0</v>
      </c>
      <c r="G58" s="87"/>
    </row>
    <row r="59" spans="1:7" x14ac:dyDescent="0.35">
      <c r="A59" s="87" t="s">
        <v>543</v>
      </c>
      <c r="B59" s="87" t="s">
        <v>87</v>
      </c>
      <c r="C59" s="45">
        <v>0</v>
      </c>
      <c r="D59" s="45">
        <v>0</v>
      </c>
      <c r="F59" s="45">
        <v>0</v>
      </c>
      <c r="G59" s="87"/>
    </row>
    <row r="60" spans="1:7" x14ac:dyDescent="0.35">
      <c r="A60" s="87" t="s">
        <v>544</v>
      </c>
      <c r="B60" s="87" t="s">
        <v>88</v>
      </c>
      <c r="C60" s="45">
        <v>0</v>
      </c>
      <c r="D60" s="45">
        <v>0</v>
      </c>
      <c r="F60" s="45">
        <v>0</v>
      </c>
      <c r="G60" s="87"/>
    </row>
    <row r="61" spans="1:7" x14ac:dyDescent="0.35">
      <c r="A61" s="87" t="s">
        <v>545</v>
      </c>
      <c r="B61" s="87" t="s">
        <v>89</v>
      </c>
      <c r="C61" s="45">
        <v>0</v>
      </c>
      <c r="D61" s="45">
        <v>0</v>
      </c>
      <c r="F61" s="45">
        <v>0</v>
      </c>
      <c r="G61" s="87"/>
    </row>
    <row r="62" spans="1:7" x14ac:dyDescent="0.35">
      <c r="A62" s="87" t="s">
        <v>546</v>
      </c>
      <c r="B62" s="87" t="s">
        <v>90</v>
      </c>
      <c r="C62" s="45">
        <v>0</v>
      </c>
      <c r="D62" s="45">
        <v>0</v>
      </c>
      <c r="F62" s="45">
        <v>0</v>
      </c>
      <c r="G62" s="87"/>
    </row>
    <row r="63" spans="1:7" x14ac:dyDescent="0.35">
      <c r="A63" s="87" t="s">
        <v>547</v>
      </c>
      <c r="B63" s="87" t="s">
        <v>91</v>
      </c>
      <c r="C63" s="45">
        <v>0</v>
      </c>
      <c r="D63" s="45">
        <v>0</v>
      </c>
      <c r="F63" s="45">
        <v>0</v>
      </c>
      <c r="G63" s="87"/>
    </row>
    <row r="64" spans="1:7" x14ac:dyDescent="0.35">
      <c r="A64" s="87" t="s">
        <v>548</v>
      </c>
      <c r="B64" s="87" t="s">
        <v>92</v>
      </c>
      <c r="C64" s="45">
        <v>0</v>
      </c>
      <c r="D64" s="45">
        <v>0</v>
      </c>
      <c r="F64" s="45">
        <v>0</v>
      </c>
      <c r="G64" s="87"/>
    </row>
    <row r="65" spans="1:7" x14ac:dyDescent="0.35">
      <c r="A65" s="87" t="s">
        <v>549</v>
      </c>
      <c r="B65" s="87" t="s">
        <v>94</v>
      </c>
      <c r="C65" s="45">
        <v>1</v>
      </c>
      <c r="D65" s="45">
        <v>1</v>
      </c>
      <c r="F65" s="45">
        <v>1</v>
      </c>
      <c r="G65" s="87"/>
    </row>
    <row r="66" spans="1:7" x14ac:dyDescent="0.35">
      <c r="A66" s="87" t="s">
        <v>550</v>
      </c>
      <c r="B66" s="87" t="s">
        <v>95</v>
      </c>
      <c r="C66" s="45">
        <v>0</v>
      </c>
      <c r="D66" s="45">
        <v>0</v>
      </c>
      <c r="F66" s="45">
        <v>0</v>
      </c>
      <c r="G66" s="87"/>
    </row>
    <row r="67" spans="1:7" x14ac:dyDescent="0.35">
      <c r="A67" s="87" t="s">
        <v>551</v>
      </c>
      <c r="B67" s="87" t="s">
        <v>96</v>
      </c>
      <c r="C67" s="45">
        <v>0</v>
      </c>
      <c r="D67" s="45">
        <v>0</v>
      </c>
      <c r="F67" s="45">
        <v>0</v>
      </c>
      <c r="G67" s="87"/>
    </row>
    <row r="68" spans="1:7" x14ac:dyDescent="0.35">
      <c r="A68" s="87" t="s">
        <v>552</v>
      </c>
      <c r="B68" s="87" t="s">
        <v>98</v>
      </c>
      <c r="C68" s="45">
        <v>0</v>
      </c>
      <c r="D68" s="45">
        <v>0</v>
      </c>
      <c r="F68" s="45">
        <v>0</v>
      </c>
      <c r="G68" s="87"/>
    </row>
    <row r="69" spans="1:7" x14ac:dyDescent="0.35">
      <c r="A69" s="87" t="s">
        <v>553</v>
      </c>
      <c r="B69" s="87" t="s">
        <v>99</v>
      </c>
      <c r="C69" s="45">
        <v>0</v>
      </c>
      <c r="D69" s="45">
        <v>0</v>
      </c>
      <c r="F69" s="45">
        <v>0</v>
      </c>
      <c r="G69" s="87"/>
    </row>
    <row r="70" spans="1:7" x14ac:dyDescent="0.35">
      <c r="A70" s="87" t="s">
        <v>554</v>
      </c>
      <c r="B70" s="87" t="s">
        <v>15</v>
      </c>
      <c r="C70" s="45">
        <v>0</v>
      </c>
      <c r="D70" s="45">
        <v>0</v>
      </c>
      <c r="F70" s="45">
        <v>0</v>
      </c>
      <c r="G70" s="87"/>
    </row>
    <row r="71" spans="1:7" x14ac:dyDescent="0.35">
      <c r="A71" s="87" t="s">
        <v>555</v>
      </c>
      <c r="B71" s="87" t="s">
        <v>97</v>
      </c>
      <c r="C71" s="45">
        <v>0</v>
      </c>
      <c r="D71" s="45">
        <v>0</v>
      </c>
      <c r="F71" s="45">
        <v>0</v>
      </c>
      <c r="G71" s="87"/>
    </row>
    <row r="72" spans="1:7" x14ac:dyDescent="0.35">
      <c r="A72" s="87" t="s">
        <v>556</v>
      </c>
      <c r="B72" s="87" t="s">
        <v>102</v>
      </c>
      <c r="C72" s="45">
        <v>0</v>
      </c>
      <c r="D72" s="45">
        <v>0</v>
      </c>
      <c r="F72" s="45">
        <v>0</v>
      </c>
      <c r="G72" s="87"/>
    </row>
    <row r="73" spans="1:7" x14ac:dyDescent="0.35">
      <c r="A73" s="87" t="s">
        <v>557</v>
      </c>
      <c r="B73" s="68" t="s">
        <v>104</v>
      </c>
      <c r="C73" s="103">
        <f>SUM(C74:C76)</f>
        <v>0</v>
      </c>
      <c r="D73" s="103">
        <f>SUM(D74:D76)</f>
        <v>0</v>
      </c>
      <c r="E73" s="68"/>
      <c r="F73" s="103">
        <f>SUM(F74:F76)</f>
        <v>0</v>
      </c>
      <c r="G73" s="87"/>
    </row>
    <row r="74" spans="1:7" x14ac:dyDescent="0.35">
      <c r="A74" s="87" t="s">
        <v>558</v>
      </c>
      <c r="B74" s="87" t="s">
        <v>105</v>
      </c>
      <c r="C74" s="45">
        <v>0</v>
      </c>
      <c r="D74" s="45">
        <v>0</v>
      </c>
      <c r="F74" s="45">
        <v>0</v>
      </c>
      <c r="G74" s="87"/>
    </row>
    <row r="75" spans="1:7" x14ac:dyDescent="0.35">
      <c r="A75" s="87" t="s">
        <v>559</v>
      </c>
      <c r="B75" s="87" t="s">
        <v>106</v>
      </c>
      <c r="C75" s="45">
        <v>0</v>
      </c>
      <c r="D75" s="45">
        <v>0</v>
      </c>
      <c r="F75" s="45">
        <v>0</v>
      </c>
      <c r="G75" s="87"/>
    </row>
    <row r="76" spans="1:7" x14ac:dyDescent="0.35">
      <c r="A76" s="87" t="s">
        <v>560</v>
      </c>
      <c r="B76" s="87" t="s">
        <v>107</v>
      </c>
      <c r="C76" s="45">
        <v>0</v>
      </c>
      <c r="D76" s="45">
        <v>0</v>
      </c>
      <c r="F76" s="45">
        <v>0</v>
      </c>
      <c r="G76" s="87"/>
    </row>
    <row r="77" spans="1:7" x14ac:dyDescent="0.35">
      <c r="A77" s="87" t="s">
        <v>561</v>
      </c>
      <c r="B77" s="68" t="s">
        <v>2</v>
      </c>
      <c r="C77" s="45">
        <f>SUM(C78:C87)</f>
        <v>0</v>
      </c>
      <c r="D77" s="45">
        <f>SUM(D78:D87)</f>
        <v>0</v>
      </c>
      <c r="F77" s="45">
        <f>SUM(F78:F87)</f>
        <v>0</v>
      </c>
      <c r="G77" s="87"/>
    </row>
    <row r="78" spans="1:7" x14ac:dyDescent="0.35">
      <c r="A78" s="87" t="s">
        <v>562</v>
      </c>
      <c r="B78" s="83" t="s">
        <v>108</v>
      </c>
      <c r="C78" s="45">
        <v>0</v>
      </c>
      <c r="D78" s="45">
        <v>0</v>
      </c>
      <c r="F78" s="45">
        <v>0</v>
      </c>
      <c r="G78" s="87"/>
    </row>
    <row r="79" spans="1:7" x14ac:dyDescent="0.35">
      <c r="A79" s="87" t="s">
        <v>563</v>
      </c>
      <c r="B79" s="83" t="s">
        <v>109</v>
      </c>
      <c r="C79" s="45">
        <v>0</v>
      </c>
      <c r="D79" s="45">
        <v>0</v>
      </c>
      <c r="F79" s="45">
        <v>0</v>
      </c>
      <c r="G79" s="87"/>
    </row>
    <row r="80" spans="1:7" x14ac:dyDescent="0.35">
      <c r="A80" s="87" t="s">
        <v>564</v>
      </c>
      <c r="B80" s="83" t="s">
        <v>130</v>
      </c>
      <c r="C80" s="45">
        <v>0</v>
      </c>
      <c r="D80" s="45">
        <v>0</v>
      </c>
      <c r="F80" s="45">
        <v>0</v>
      </c>
      <c r="G80" s="87"/>
    </row>
    <row r="81" spans="1:7" x14ac:dyDescent="0.35">
      <c r="A81" s="87" t="s">
        <v>565</v>
      </c>
      <c r="B81" s="83" t="s">
        <v>110</v>
      </c>
      <c r="C81" s="45">
        <v>0</v>
      </c>
      <c r="D81" s="45">
        <v>0</v>
      </c>
      <c r="F81" s="45">
        <v>0</v>
      </c>
      <c r="G81" s="87"/>
    </row>
    <row r="82" spans="1:7" x14ac:dyDescent="0.35">
      <c r="A82" s="87" t="s">
        <v>566</v>
      </c>
      <c r="B82" s="83" t="s">
        <v>111</v>
      </c>
      <c r="C82" s="45">
        <v>0</v>
      </c>
      <c r="D82" s="45">
        <v>0</v>
      </c>
      <c r="F82" s="45">
        <v>0</v>
      </c>
      <c r="G82" s="87"/>
    </row>
    <row r="83" spans="1:7" x14ac:dyDescent="0.35">
      <c r="A83" s="87" t="s">
        <v>567</v>
      </c>
      <c r="B83" s="83" t="s">
        <v>112</v>
      </c>
      <c r="C83" s="45">
        <v>0</v>
      </c>
      <c r="D83" s="45">
        <v>0</v>
      </c>
      <c r="F83" s="45">
        <v>0</v>
      </c>
      <c r="G83" s="87"/>
    </row>
    <row r="84" spans="1:7" x14ac:dyDescent="0.35">
      <c r="A84" s="87" t="s">
        <v>568</v>
      </c>
      <c r="B84" s="83" t="s">
        <v>113</v>
      </c>
      <c r="C84" s="45">
        <v>0</v>
      </c>
      <c r="D84" s="45">
        <v>0</v>
      </c>
      <c r="F84" s="45">
        <v>0</v>
      </c>
      <c r="G84" s="87"/>
    </row>
    <row r="85" spans="1:7" x14ac:dyDescent="0.35">
      <c r="A85" s="87" t="s">
        <v>569</v>
      </c>
      <c r="B85" s="83" t="s">
        <v>116</v>
      </c>
      <c r="C85" s="45">
        <v>0</v>
      </c>
      <c r="D85" s="45">
        <v>0</v>
      </c>
      <c r="F85" s="45">
        <v>0</v>
      </c>
      <c r="G85" s="87"/>
    </row>
    <row r="86" spans="1:7" x14ac:dyDescent="0.35">
      <c r="A86" s="87" t="s">
        <v>570</v>
      </c>
      <c r="B86" s="83" t="s">
        <v>114</v>
      </c>
      <c r="C86" s="45">
        <v>0</v>
      </c>
      <c r="D86" s="45">
        <v>0</v>
      </c>
      <c r="F86" s="45">
        <v>0</v>
      </c>
      <c r="G86" s="87"/>
    </row>
    <row r="87" spans="1:7" x14ac:dyDescent="0.35">
      <c r="A87" s="87" t="s">
        <v>571</v>
      </c>
      <c r="B87" s="83" t="s">
        <v>2</v>
      </c>
      <c r="C87" s="45">
        <v>0</v>
      </c>
      <c r="D87" s="45">
        <v>0</v>
      </c>
      <c r="F87" s="45">
        <v>0</v>
      </c>
      <c r="G87" s="87"/>
    </row>
    <row r="88" spans="1:7" outlineLevel="1" x14ac:dyDescent="0.35">
      <c r="A88" s="87" t="s">
        <v>887</v>
      </c>
      <c r="B88" s="65" t="s">
        <v>144</v>
      </c>
      <c r="C88" s="45"/>
      <c r="D88" s="45"/>
      <c r="F88" s="45"/>
      <c r="G88" s="87"/>
    </row>
    <row r="89" spans="1:7" outlineLevel="1" x14ac:dyDescent="0.35">
      <c r="A89" s="87" t="s">
        <v>888</v>
      </c>
      <c r="B89" s="65" t="s">
        <v>144</v>
      </c>
      <c r="C89" s="45"/>
      <c r="D89" s="45"/>
      <c r="F89" s="45"/>
      <c r="G89" s="87"/>
    </row>
    <row r="90" spans="1:7" outlineLevel="1" x14ac:dyDescent="0.35">
      <c r="A90" s="87" t="s">
        <v>889</v>
      </c>
      <c r="B90" s="65" t="s">
        <v>144</v>
      </c>
      <c r="C90" s="45"/>
      <c r="D90" s="45"/>
      <c r="F90" s="45"/>
      <c r="G90" s="87"/>
    </row>
    <row r="91" spans="1:7" outlineLevel="1" x14ac:dyDescent="0.35">
      <c r="A91" s="87" t="s">
        <v>890</v>
      </c>
      <c r="B91" s="65" t="s">
        <v>144</v>
      </c>
      <c r="C91" s="45"/>
      <c r="D91" s="45"/>
      <c r="F91" s="45"/>
      <c r="G91" s="87"/>
    </row>
    <row r="92" spans="1:7" outlineLevel="1" x14ac:dyDescent="0.35">
      <c r="A92" s="87" t="s">
        <v>891</v>
      </c>
      <c r="B92" s="65" t="s">
        <v>144</v>
      </c>
      <c r="C92" s="45"/>
      <c r="D92" s="45"/>
      <c r="F92" s="45"/>
      <c r="G92" s="87"/>
    </row>
    <row r="93" spans="1:7" outlineLevel="1" x14ac:dyDescent="0.35">
      <c r="A93" s="87" t="s">
        <v>892</v>
      </c>
      <c r="B93" s="65" t="s">
        <v>144</v>
      </c>
      <c r="C93" s="45"/>
      <c r="D93" s="45"/>
      <c r="F93" s="45"/>
      <c r="G93" s="87"/>
    </row>
    <row r="94" spans="1:7" outlineLevel="1" x14ac:dyDescent="0.35">
      <c r="A94" s="87" t="s">
        <v>893</v>
      </c>
      <c r="B94" s="65" t="s">
        <v>144</v>
      </c>
      <c r="C94" s="45"/>
      <c r="D94" s="45"/>
      <c r="F94" s="45"/>
      <c r="G94" s="87"/>
    </row>
    <row r="95" spans="1:7" outlineLevel="1" x14ac:dyDescent="0.35">
      <c r="A95" s="87" t="s">
        <v>894</v>
      </c>
      <c r="B95" s="65" t="s">
        <v>144</v>
      </c>
      <c r="C95" s="45"/>
      <c r="D95" s="45"/>
      <c r="F95" s="45"/>
      <c r="G95" s="87"/>
    </row>
    <row r="96" spans="1:7" outlineLevel="1" x14ac:dyDescent="0.35">
      <c r="A96" s="87" t="s">
        <v>895</v>
      </c>
      <c r="B96" s="65" t="s">
        <v>144</v>
      </c>
      <c r="C96" s="45"/>
      <c r="D96" s="45"/>
      <c r="F96" s="45"/>
      <c r="G96" s="87"/>
    </row>
    <row r="97" spans="1:7" outlineLevel="1" x14ac:dyDescent="0.35">
      <c r="A97" s="87" t="s">
        <v>896</v>
      </c>
      <c r="B97" s="65" t="s">
        <v>144</v>
      </c>
      <c r="C97" s="45"/>
      <c r="D97" s="45"/>
      <c r="F97" s="45"/>
      <c r="G97" s="87"/>
    </row>
    <row r="98" spans="1:7" x14ac:dyDescent="0.35">
      <c r="A98" s="56"/>
      <c r="B98" s="58" t="s">
        <v>777</v>
      </c>
      <c r="C98" s="56" t="s">
        <v>133</v>
      </c>
      <c r="D98" s="56" t="s">
        <v>134</v>
      </c>
      <c r="E98" s="44"/>
      <c r="F98" s="57" t="s">
        <v>137</v>
      </c>
      <c r="G98" s="57"/>
    </row>
    <row r="99" spans="1:7" x14ac:dyDescent="0.35">
      <c r="A99" s="87" t="s">
        <v>572</v>
      </c>
      <c r="B99" s="110" t="s">
        <v>835</v>
      </c>
      <c r="C99" s="45">
        <f>362546494.81/C12</f>
        <v>0.12136010019396822</v>
      </c>
      <c r="D99" s="45">
        <v>0</v>
      </c>
      <c r="F99" s="45">
        <f t="shared" ref="F99:F114" si="1">(C99*$C$12+D99*$C$13)/$C$15</f>
        <v>0.12136010019396822</v>
      </c>
      <c r="G99" s="87"/>
    </row>
    <row r="100" spans="1:7" x14ac:dyDescent="0.35">
      <c r="A100" s="87" t="s">
        <v>573</v>
      </c>
      <c r="B100" s="110" t="s">
        <v>836</v>
      </c>
      <c r="C100" s="45">
        <f>90850032.31/C12</f>
        <v>3.0411462203061783E-2</v>
      </c>
      <c r="D100" s="45">
        <v>0</v>
      </c>
      <c r="F100" s="45">
        <f t="shared" si="1"/>
        <v>3.0411462203061783E-2</v>
      </c>
      <c r="G100" s="87"/>
    </row>
    <row r="101" spans="1:7" x14ac:dyDescent="0.35">
      <c r="A101" s="87" t="s">
        <v>574</v>
      </c>
      <c r="B101" s="110" t="s">
        <v>837</v>
      </c>
      <c r="C101" s="45">
        <f>71435015.59/C12</f>
        <v>2.3912410610681646E-2</v>
      </c>
      <c r="D101" s="45">
        <v>0</v>
      </c>
      <c r="F101" s="45">
        <f t="shared" si="1"/>
        <v>2.3912410610681646E-2</v>
      </c>
      <c r="G101" s="87"/>
    </row>
    <row r="102" spans="1:7" x14ac:dyDescent="0.35">
      <c r="A102" s="87" t="s">
        <v>575</v>
      </c>
      <c r="B102" s="110" t="s">
        <v>838</v>
      </c>
      <c r="C102" s="45">
        <f>41427249.17/C12</f>
        <v>1.386750439461982E-2</v>
      </c>
      <c r="D102" s="45">
        <v>0</v>
      </c>
      <c r="F102" s="45">
        <f t="shared" si="1"/>
        <v>1.386750439461982E-2</v>
      </c>
      <c r="G102" s="87"/>
    </row>
    <row r="103" spans="1:7" x14ac:dyDescent="0.35">
      <c r="A103" s="87" t="s">
        <v>576</v>
      </c>
      <c r="B103" s="110" t="s">
        <v>839</v>
      </c>
      <c r="C103" s="45">
        <f>102686659.06/C12</f>
        <v>3.4373696644444063E-2</v>
      </c>
      <c r="D103" s="45">
        <v>0</v>
      </c>
      <c r="F103" s="45">
        <f t="shared" si="1"/>
        <v>3.4373696644444063E-2</v>
      </c>
      <c r="G103" s="87"/>
    </row>
    <row r="104" spans="1:7" x14ac:dyDescent="0.35">
      <c r="A104" s="87" t="s">
        <v>577</v>
      </c>
      <c r="B104" s="110" t="s">
        <v>840</v>
      </c>
      <c r="C104" s="45">
        <f>494544914.87/C12</f>
        <v>0.16554571973036003</v>
      </c>
      <c r="D104" s="45">
        <v>0</v>
      </c>
      <c r="F104" s="45">
        <f t="shared" si="1"/>
        <v>0.16554571973036003</v>
      </c>
      <c r="G104" s="87"/>
    </row>
    <row r="105" spans="1:7" x14ac:dyDescent="0.35">
      <c r="A105" s="87" t="s">
        <v>578</v>
      </c>
      <c r="B105" s="110" t="s">
        <v>841</v>
      </c>
      <c r="C105" s="45">
        <f>620996457.29/C12</f>
        <v>0.20787455776205993</v>
      </c>
      <c r="D105" s="45">
        <v>0</v>
      </c>
      <c r="F105" s="45">
        <f t="shared" si="1"/>
        <v>0.20787455776205993</v>
      </c>
      <c r="G105" s="87"/>
    </row>
    <row r="106" spans="1:7" x14ac:dyDescent="0.35">
      <c r="A106" s="87" t="s">
        <v>579</v>
      </c>
      <c r="B106" s="110" t="s">
        <v>842</v>
      </c>
      <c r="C106" s="45">
        <f>82556706.08/C12</f>
        <v>2.7635324751390845E-2</v>
      </c>
      <c r="D106" s="45">
        <v>0</v>
      </c>
      <c r="F106" s="45">
        <f t="shared" si="1"/>
        <v>2.7635324751390845E-2</v>
      </c>
      <c r="G106" s="87"/>
    </row>
    <row r="107" spans="1:7" x14ac:dyDescent="0.35">
      <c r="A107" s="87" t="s">
        <v>580</v>
      </c>
      <c r="B107" s="110" t="s">
        <v>843</v>
      </c>
      <c r="C107" s="45">
        <f>54182001.57/C12</f>
        <v>1.8137075474115361E-2</v>
      </c>
      <c r="D107" s="45">
        <v>0</v>
      </c>
      <c r="F107" s="45">
        <f t="shared" si="1"/>
        <v>1.8137075474115361E-2</v>
      </c>
      <c r="G107" s="87"/>
    </row>
    <row r="108" spans="1:7" x14ac:dyDescent="0.35">
      <c r="A108" s="87" t="s">
        <v>581</v>
      </c>
      <c r="B108" s="110" t="s">
        <v>844</v>
      </c>
      <c r="C108" s="45">
        <f>47092602.99/C12</f>
        <v>1.5763945036225815E-2</v>
      </c>
      <c r="D108" s="45">
        <v>0</v>
      </c>
      <c r="F108" s="45">
        <f t="shared" si="1"/>
        <v>1.5763945036225815E-2</v>
      </c>
      <c r="G108" s="87"/>
    </row>
    <row r="109" spans="1:7" x14ac:dyDescent="0.35">
      <c r="A109" s="87" t="s">
        <v>582</v>
      </c>
      <c r="B109" s="110" t="s">
        <v>845</v>
      </c>
      <c r="C109" s="45">
        <f>159015815.18/C12</f>
        <v>5.3229518251952601E-2</v>
      </c>
      <c r="D109" s="45">
        <v>0</v>
      </c>
      <c r="F109" s="45">
        <f t="shared" si="1"/>
        <v>5.3229518251952601E-2</v>
      </c>
      <c r="G109" s="87"/>
    </row>
    <row r="110" spans="1:7" x14ac:dyDescent="0.35">
      <c r="A110" s="87" t="s">
        <v>583</v>
      </c>
      <c r="B110" s="110" t="s">
        <v>846</v>
      </c>
      <c r="C110" s="45">
        <f>449003130.33/C12</f>
        <v>0.15030090116527356</v>
      </c>
      <c r="D110" s="45">
        <v>0</v>
      </c>
      <c r="F110" s="45">
        <f t="shared" si="1"/>
        <v>0.15030090116527356</v>
      </c>
      <c r="G110" s="87"/>
    </row>
    <row r="111" spans="1:7" x14ac:dyDescent="0.35">
      <c r="A111" s="87" t="s">
        <v>584</v>
      </c>
      <c r="B111" s="110" t="s">
        <v>847</v>
      </c>
      <c r="C111" s="45">
        <f>28518297.91/C12</f>
        <v>9.5463162415425767E-3</v>
      </c>
      <c r="D111" s="45">
        <v>0</v>
      </c>
      <c r="F111" s="45">
        <f t="shared" si="1"/>
        <v>9.5463162415425767E-3</v>
      </c>
      <c r="G111" s="87"/>
    </row>
    <row r="112" spans="1:7" x14ac:dyDescent="0.35">
      <c r="A112" s="87" t="s">
        <v>585</v>
      </c>
      <c r="B112" s="110" t="s">
        <v>848</v>
      </c>
      <c r="C112" s="45">
        <f>32485067.48/C12</f>
        <v>1.0874166763760081E-2</v>
      </c>
      <c r="D112" s="45">
        <v>0</v>
      </c>
      <c r="F112" s="45">
        <f t="shared" si="1"/>
        <v>1.0874166763760081E-2</v>
      </c>
      <c r="G112" s="87"/>
    </row>
    <row r="113" spans="1:7" x14ac:dyDescent="0.35">
      <c r="A113" s="87" t="s">
        <v>586</v>
      </c>
      <c r="B113" s="110" t="s">
        <v>849</v>
      </c>
      <c r="C113" s="45">
        <f>268412862.32/C12</f>
        <v>8.9849474014571273E-2</v>
      </c>
      <c r="D113" s="45">
        <v>0</v>
      </c>
      <c r="F113" s="45">
        <f t="shared" si="1"/>
        <v>8.9849474014571273E-2</v>
      </c>
      <c r="G113" s="87"/>
    </row>
    <row r="114" spans="1:7" x14ac:dyDescent="0.35">
      <c r="A114" s="87" t="s">
        <v>587</v>
      </c>
      <c r="B114" s="110" t="s">
        <v>850</v>
      </c>
      <c r="C114" s="45">
        <f>81608224.8/C12</f>
        <v>2.7317826761972332E-2</v>
      </c>
      <c r="D114" s="45">
        <v>0</v>
      </c>
      <c r="F114" s="45">
        <f t="shared" si="1"/>
        <v>2.7317826761972332E-2</v>
      </c>
      <c r="G114" s="87"/>
    </row>
    <row r="115" spans="1:7" x14ac:dyDescent="0.35">
      <c r="A115" s="56"/>
      <c r="B115" s="58" t="s">
        <v>778</v>
      </c>
      <c r="C115" s="56" t="s">
        <v>133</v>
      </c>
      <c r="D115" s="56" t="s">
        <v>134</v>
      </c>
      <c r="E115" s="44"/>
      <c r="F115" s="57" t="s">
        <v>137</v>
      </c>
      <c r="G115" s="57"/>
    </row>
    <row r="116" spans="1:7" x14ac:dyDescent="0.35">
      <c r="A116" s="87" t="s">
        <v>588</v>
      </c>
      <c r="B116" s="87" t="s">
        <v>33</v>
      </c>
      <c r="C116" s="45">
        <f>0/C12</f>
        <v>0</v>
      </c>
      <c r="D116" s="45">
        <v>0</v>
      </c>
      <c r="E116" s="50"/>
      <c r="F116" s="45">
        <f>(C116*C12+D116*C13)/$C$15</f>
        <v>0</v>
      </c>
      <c r="G116" s="98"/>
    </row>
    <row r="117" spans="1:7" x14ac:dyDescent="0.35">
      <c r="A117" s="87" t="s">
        <v>589</v>
      </c>
      <c r="B117" s="87" t="s">
        <v>34</v>
      </c>
      <c r="C117" s="45">
        <f>2987361531.76/C12</f>
        <v>1</v>
      </c>
      <c r="D117" s="45">
        <v>0</v>
      </c>
      <c r="E117" s="50"/>
      <c r="F117" s="45">
        <f>(C117*C12+D117*C13)/C15</f>
        <v>1</v>
      </c>
    </row>
    <row r="118" spans="1:7" x14ac:dyDescent="0.35">
      <c r="A118" s="87" t="s">
        <v>590</v>
      </c>
      <c r="B118" s="87" t="s">
        <v>2</v>
      </c>
      <c r="C118" s="45">
        <v>0</v>
      </c>
      <c r="D118" s="45">
        <v>0</v>
      </c>
      <c r="E118" s="50"/>
      <c r="F118" s="45">
        <v>0</v>
      </c>
    </row>
    <row r="119" spans="1:7" outlineLevel="1" x14ac:dyDescent="0.35">
      <c r="A119" s="87" t="s">
        <v>591</v>
      </c>
      <c r="C119" s="45"/>
      <c r="D119" s="45"/>
      <c r="E119" s="50"/>
      <c r="F119" s="45"/>
    </row>
    <row r="120" spans="1:7" outlineLevel="1" x14ac:dyDescent="0.35">
      <c r="A120" s="87" t="s">
        <v>592</v>
      </c>
      <c r="C120" s="45"/>
      <c r="D120" s="45"/>
      <c r="E120" s="50"/>
      <c r="F120" s="45"/>
    </row>
    <row r="121" spans="1:7" outlineLevel="1" x14ac:dyDescent="0.35">
      <c r="A121" s="87" t="s">
        <v>593</v>
      </c>
      <c r="C121" s="45"/>
      <c r="D121" s="45"/>
      <c r="E121" s="50"/>
      <c r="F121" s="45"/>
    </row>
    <row r="122" spans="1:7" outlineLevel="1" x14ac:dyDescent="0.35">
      <c r="A122" s="87" t="s">
        <v>594</v>
      </c>
      <c r="C122" s="45"/>
      <c r="D122" s="45"/>
      <c r="E122" s="50"/>
      <c r="F122" s="45"/>
    </row>
    <row r="123" spans="1:7" outlineLevel="1" x14ac:dyDescent="0.35">
      <c r="A123" s="87" t="s">
        <v>595</v>
      </c>
      <c r="C123" s="45"/>
      <c r="D123" s="45"/>
      <c r="E123" s="50"/>
      <c r="F123" s="45"/>
    </row>
    <row r="124" spans="1:7" outlineLevel="1" x14ac:dyDescent="0.35">
      <c r="A124" s="87" t="s">
        <v>596</v>
      </c>
      <c r="C124" s="45"/>
      <c r="D124" s="45"/>
      <c r="E124" s="50"/>
      <c r="F124" s="45"/>
    </row>
    <row r="125" spans="1:7" x14ac:dyDescent="0.35">
      <c r="A125" s="56"/>
      <c r="B125" s="58" t="s">
        <v>779</v>
      </c>
      <c r="C125" s="56" t="s">
        <v>133</v>
      </c>
      <c r="D125" s="56" t="s">
        <v>134</v>
      </c>
      <c r="E125" s="44"/>
      <c r="F125" s="57" t="s">
        <v>137</v>
      </c>
      <c r="G125" s="57"/>
    </row>
    <row r="126" spans="1:7" x14ac:dyDescent="0.35">
      <c r="A126" s="87" t="s">
        <v>597</v>
      </c>
      <c r="B126" s="87" t="s">
        <v>37</v>
      </c>
      <c r="C126" s="45">
        <f>0/C12</f>
        <v>0</v>
      </c>
      <c r="D126" s="45">
        <v>0</v>
      </c>
      <c r="E126" s="50"/>
      <c r="F126" s="45">
        <f t="shared" ref="F126:F131" si="2">(C126*$C$12+D126*$C$13)/$C$15</f>
        <v>0</v>
      </c>
    </row>
    <row r="127" spans="1:7" x14ac:dyDescent="0.35">
      <c r="A127" s="87" t="s">
        <v>598</v>
      </c>
      <c r="B127" s="87" t="s">
        <v>13</v>
      </c>
      <c r="C127" s="45">
        <f>203740198.07/C12</f>
        <v>6.820071688811187E-2</v>
      </c>
      <c r="D127" s="45">
        <v>0</v>
      </c>
      <c r="E127" s="50"/>
      <c r="F127" s="45">
        <f t="shared" si="2"/>
        <v>6.820071688811187E-2</v>
      </c>
    </row>
    <row r="128" spans="1:7" x14ac:dyDescent="0.35">
      <c r="A128" s="87" t="s">
        <v>599</v>
      </c>
      <c r="B128" s="87" t="s">
        <v>2</v>
      </c>
      <c r="C128" s="45">
        <f>SUM(C129:C131)</f>
        <v>0.93179928311188809</v>
      </c>
      <c r="D128" s="45">
        <v>0</v>
      </c>
      <c r="E128" s="50"/>
      <c r="F128" s="45">
        <f t="shared" si="2"/>
        <v>0.93179928311188809</v>
      </c>
    </row>
    <row r="129" spans="1:7" outlineLevel="1" x14ac:dyDescent="0.35">
      <c r="A129" s="87" t="s">
        <v>600</v>
      </c>
      <c r="B129" s="97" t="s">
        <v>864</v>
      </c>
      <c r="C129" s="45">
        <f>0/C12</f>
        <v>0</v>
      </c>
      <c r="D129" s="45">
        <v>0</v>
      </c>
      <c r="E129" s="50"/>
      <c r="F129" s="45">
        <f t="shared" si="2"/>
        <v>0</v>
      </c>
    </row>
    <row r="130" spans="1:7" outlineLevel="1" x14ac:dyDescent="0.35">
      <c r="A130" s="87" t="s">
        <v>601</v>
      </c>
      <c r="B130" s="97" t="s">
        <v>866</v>
      </c>
      <c r="C130" s="45">
        <f>0/C12</f>
        <v>0</v>
      </c>
      <c r="D130" s="45">
        <v>0</v>
      </c>
      <c r="E130" s="50"/>
      <c r="F130" s="45">
        <f t="shared" si="2"/>
        <v>0</v>
      </c>
    </row>
    <row r="131" spans="1:7" outlineLevel="1" x14ac:dyDescent="0.35">
      <c r="A131" s="87" t="s">
        <v>602</v>
      </c>
      <c r="B131" s="97" t="s">
        <v>863</v>
      </c>
      <c r="C131" s="45">
        <f>2783621333.69/C12</f>
        <v>0.93179928311188809</v>
      </c>
      <c r="D131" s="45">
        <v>0</v>
      </c>
      <c r="E131" s="50"/>
      <c r="F131" s="45">
        <f t="shared" si="2"/>
        <v>0.93179928311188809</v>
      </c>
    </row>
    <row r="132" spans="1:7" outlineLevel="1" x14ac:dyDescent="0.35">
      <c r="A132" s="87" t="s">
        <v>603</v>
      </c>
      <c r="C132" s="45"/>
      <c r="D132" s="45"/>
      <c r="E132" s="50"/>
      <c r="F132" s="45"/>
    </row>
    <row r="133" spans="1:7" outlineLevel="1" x14ac:dyDescent="0.35">
      <c r="A133" s="87" t="s">
        <v>604</v>
      </c>
      <c r="C133" s="45"/>
      <c r="D133" s="45"/>
      <c r="E133" s="50"/>
      <c r="F133" s="45"/>
    </row>
    <row r="134" spans="1:7" outlineLevel="1" x14ac:dyDescent="0.35">
      <c r="A134" s="87" t="s">
        <v>605</v>
      </c>
      <c r="C134" s="45"/>
      <c r="D134" s="45"/>
      <c r="E134" s="50"/>
      <c r="F134" s="45"/>
    </row>
    <row r="135" spans="1:7" x14ac:dyDescent="0.35">
      <c r="A135" s="56"/>
      <c r="B135" s="58" t="s">
        <v>780</v>
      </c>
      <c r="C135" s="56" t="s">
        <v>133</v>
      </c>
      <c r="D135" s="56" t="s">
        <v>134</v>
      </c>
      <c r="E135" s="44"/>
      <c r="F135" s="57" t="s">
        <v>137</v>
      </c>
      <c r="G135" s="57"/>
    </row>
    <row r="136" spans="1:7" x14ac:dyDescent="0.35">
      <c r="A136" s="87" t="s">
        <v>606</v>
      </c>
      <c r="B136" s="7" t="s">
        <v>58</v>
      </c>
      <c r="C136" s="45">
        <v>0</v>
      </c>
      <c r="D136" s="45">
        <v>0</v>
      </c>
      <c r="E136" s="50"/>
      <c r="F136" s="45">
        <f>(C136*C12+D136*C13)/$C$15</f>
        <v>0</v>
      </c>
    </row>
    <row r="137" spans="1:7" x14ac:dyDescent="0.35">
      <c r="A137" s="87" t="s">
        <v>607</v>
      </c>
      <c r="B137" s="7" t="s">
        <v>18</v>
      </c>
      <c r="C137" s="45">
        <v>0</v>
      </c>
      <c r="D137" s="45">
        <v>0</v>
      </c>
      <c r="E137" s="50"/>
      <c r="F137" s="45">
        <f>(C137*C12+D137*C13)/$C$15</f>
        <v>0</v>
      </c>
    </row>
    <row r="138" spans="1:7" x14ac:dyDescent="0.35">
      <c r="A138" s="87" t="s">
        <v>608</v>
      </c>
      <c r="B138" s="7" t="s">
        <v>19</v>
      </c>
      <c r="C138" s="45">
        <v>2.0836183715376527E-2</v>
      </c>
      <c r="D138" s="45">
        <v>0</v>
      </c>
      <c r="F138" s="45">
        <f>(C138*C12+D138*C13)/$C$15</f>
        <v>2.0836183715376527E-2</v>
      </c>
    </row>
    <row r="139" spans="1:7" x14ac:dyDescent="0.35">
      <c r="A139" s="87" t="s">
        <v>609</v>
      </c>
      <c r="B139" s="7" t="s">
        <v>20</v>
      </c>
      <c r="C139" s="45">
        <v>0.48081456574617154</v>
      </c>
      <c r="D139" s="45">
        <v>0</v>
      </c>
      <c r="F139" s="45">
        <f>(C139*C12+D139*C13)/$C$15</f>
        <v>0.48081456574617154</v>
      </c>
    </row>
    <row r="140" spans="1:7" x14ac:dyDescent="0.35">
      <c r="A140" s="87" t="s">
        <v>610</v>
      </c>
      <c r="B140" s="7" t="s">
        <v>21</v>
      </c>
      <c r="C140" s="45">
        <v>0.49834925053845208</v>
      </c>
      <c r="D140" s="45">
        <v>0</v>
      </c>
      <c r="F140" s="45">
        <f>(C140*C12+D140*C13)/$C$15</f>
        <v>0.49834925053845208</v>
      </c>
    </row>
    <row r="141" spans="1:7" outlineLevel="1" x14ac:dyDescent="0.35">
      <c r="A141" s="87" t="s">
        <v>611</v>
      </c>
      <c r="B141" s="7"/>
      <c r="C141" s="45"/>
      <c r="D141" s="45"/>
      <c r="F141" s="45"/>
    </row>
    <row r="142" spans="1:7" outlineLevel="1" x14ac:dyDescent="0.35">
      <c r="A142" s="87" t="s">
        <v>612</v>
      </c>
      <c r="B142" s="7"/>
      <c r="C142" s="45"/>
      <c r="D142" s="45"/>
      <c r="F142" s="45"/>
    </row>
    <row r="143" spans="1:7" outlineLevel="1" x14ac:dyDescent="0.35">
      <c r="A143" s="87" t="s">
        <v>613</v>
      </c>
      <c r="B143" s="7"/>
      <c r="C143" s="45"/>
      <c r="D143" s="45"/>
      <c r="F143" s="45"/>
    </row>
    <row r="144" spans="1:7" outlineLevel="1" x14ac:dyDescent="0.35">
      <c r="A144" s="87" t="s">
        <v>614</v>
      </c>
      <c r="B144" s="7"/>
      <c r="C144" s="45"/>
      <c r="D144" s="45"/>
      <c r="F144" s="45"/>
    </row>
    <row r="145" spans="1:7" x14ac:dyDescent="0.35">
      <c r="A145" s="56"/>
      <c r="B145" s="58" t="s">
        <v>781</v>
      </c>
      <c r="C145" s="56" t="s">
        <v>133</v>
      </c>
      <c r="D145" s="56" t="s">
        <v>134</v>
      </c>
      <c r="E145" s="44"/>
      <c r="F145" s="57" t="s">
        <v>137</v>
      </c>
      <c r="G145" s="57"/>
    </row>
    <row r="146" spans="1:7" x14ac:dyDescent="0.35">
      <c r="A146" s="87" t="s">
        <v>615</v>
      </c>
      <c r="B146" s="87" t="s">
        <v>77</v>
      </c>
      <c r="C146" s="45">
        <f>0/C12</f>
        <v>0</v>
      </c>
      <c r="D146" s="45">
        <v>0</v>
      </c>
      <c r="E146" s="50"/>
      <c r="F146" s="45">
        <f>0/(C12+C13+C14)</f>
        <v>0</v>
      </c>
    </row>
    <row r="147" spans="1:7" outlineLevel="1" x14ac:dyDescent="0.35">
      <c r="A147" s="87" t="s">
        <v>616</v>
      </c>
      <c r="C147" s="45"/>
      <c r="D147" s="45"/>
      <c r="E147" s="50"/>
      <c r="F147" s="45"/>
    </row>
    <row r="148" spans="1:7" outlineLevel="1" x14ac:dyDescent="0.35">
      <c r="A148" s="87" t="s">
        <v>617</v>
      </c>
      <c r="C148" s="45"/>
      <c r="D148" s="45"/>
      <c r="E148" s="50"/>
      <c r="F148" s="45"/>
    </row>
    <row r="149" spans="1:7" outlineLevel="1" x14ac:dyDescent="0.35">
      <c r="A149" s="87" t="s">
        <v>618</v>
      </c>
      <c r="C149" s="45"/>
      <c r="D149" s="45"/>
      <c r="E149" s="50"/>
      <c r="F149" s="45"/>
    </row>
    <row r="150" spans="1:7" outlineLevel="1" x14ac:dyDescent="0.35">
      <c r="A150" s="87" t="s">
        <v>619</v>
      </c>
      <c r="C150" s="45"/>
      <c r="D150" s="45"/>
      <c r="E150" s="50"/>
      <c r="F150" s="45"/>
    </row>
    <row r="151" spans="1:7" ht="18.5" x14ac:dyDescent="0.35">
      <c r="A151" s="36"/>
      <c r="B151" s="39" t="s">
        <v>217</v>
      </c>
      <c r="C151" s="96"/>
      <c r="D151" s="36"/>
      <c r="E151" s="36"/>
      <c r="F151" s="37"/>
      <c r="G151" s="37"/>
    </row>
    <row r="152" spans="1:7" x14ac:dyDescent="0.35">
      <c r="A152" s="56"/>
      <c r="B152" s="58" t="s">
        <v>782</v>
      </c>
      <c r="C152" s="56" t="s">
        <v>141</v>
      </c>
      <c r="D152" s="56" t="s">
        <v>54</v>
      </c>
      <c r="E152" s="44"/>
      <c r="F152" s="56" t="s">
        <v>133</v>
      </c>
      <c r="G152" s="56" t="s">
        <v>139</v>
      </c>
    </row>
    <row r="153" spans="1:7" x14ac:dyDescent="0.35">
      <c r="A153" s="87" t="s">
        <v>620</v>
      </c>
      <c r="B153" s="83" t="s">
        <v>78</v>
      </c>
      <c r="C153" s="99">
        <f>C12/C28</f>
        <v>178766.17388307105</v>
      </c>
      <c r="D153" s="43">
        <f>C28</f>
        <v>16711</v>
      </c>
      <c r="E153" s="43"/>
      <c r="F153" s="45"/>
      <c r="G153" s="45"/>
    </row>
    <row r="154" spans="1:7" x14ac:dyDescent="0.35">
      <c r="A154" s="43"/>
      <c r="B154" s="85"/>
      <c r="C154" s="99"/>
      <c r="D154" s="43"/>
      <c r="E154" s="43"/>
      <c r="F154" s="45"/>
      <c r="G154" s="45"/>
    </row>
    <row r="155" spans="1:7" x14ac:dyDescent="0.35">
      <c r="B155" s="83" t="s">
        <v>142</v>
      </c>
      <c r="C155" s="99"/>
      <c r="D155" s="43"/>
      <c r="E155" s="43"/>
      <c r="F155" s="45"/>
      <c r="G155" s="45"/>
    </row>
    <row r="156" spans="1:7" x14ac:dyDescent="0.35">
      <c r="A156" s="87" t="s">
        <v>621</v>
      </c>
      <c r="B156" s="83" t="s">
        <v>851</v>
      </c>
      <c r="C156" s="99">
        <v>1947698799.3399999</v>
      </c>
      <c r="D156" s="113">
        <f>13507-87</f>
        <v>13420</v>
      </c>
      <c r="E156" s="43"/>
      <c r="F156" s="45">
        <f t="shared" ref="F156:F166" si="3">IF($C$167=0,"",IF(C156="[for completion]","",C156/$C$167))</f>
        <v>0.65197960763473972</v>
      </c>
      <c r="G156" s="45">
        <f t="shared" ref="G156:G166" si="4">IF($D$167=0,"",IF(D156="[for completion]","",D156/$D$167))</f>
        <v>0.80306385015857817</v>
      </c>
    </row>
    <row r="157" spans="1:7" x14ac:dyDescent="0.35">
      <c r="A157" s="87" t="s">
        <v>622</v>
      </c>
      <c r="B157" s="83" t="s">
        <v>853</v>
      </c>
      <c r="C157" s="99">
        <v>987049012.65999997</v>
      </c>
      <c r="D157" s="113">
        <v>3199</v>
      </c>
      <c r="E157" s="43"/>
      <c r="F157" s="45">
        <f t="shared" si="3"/>
        <v>0.33040828910938053</v>
      </c>
      <c r="G157" s="45">
        <f t="shared" si="4"/>
        <v>0.19143079408772665</v>
      </c>
    </row>
    <row r="158" spans="1:7" x14ac:dyDescent="0.35">
      <c r="A158" s="87" t="s">
        <v>623</v>
      </c>
      <c r="B158" s="83" t="s">
        <v>852</v>
      </c>
      <c r="C158" s="99">
        <v>52613719.759999998</v>
      </c>
      <c r="D158" s="113">
        <v>92</v>
      </c>
      <c r="E158" s="43"/>
      <c r="F158" s="45">
        <f t="shared" si="3"/>
        <v>1.7612103255879676E-2</v>
      </c>
      <c r="G158" s="45">
        <f t="shared" si="4"/>
        <v>5.5053557536951705E-3</v>
      </c>
    </row>
    <row r="159" spans="1:7" x14ac:dyDescent="0.35">
      <c r="A159" s="87" t="s">
        <v>624</v>
      </c>
      <c r="B159" s="83" t="s">
        <v>854</v>
      </c>
      <c r="C159" s="99">
        <v>0</v>
      </c>
      <c r="D159" s="87">
        <v>0</v>
      </c>
      <c r="E159" s="43"/>
      <c r="F159" s="45">
        <f t="shared" si="3"/>
        <v>0</v>
      </c>
      <c r="G159" s="45">
        <f t="shared" si="4"/>
        <v>0</v>
      </c>
    </row>
    <row r="160" spans="1:7" x14ac:dyDescent="0.35">
      <c r="A160" s="87" t="s">
        <v>625</v>
      </c>
      <c r="B160" s="83" t="s">
        <v>855</v>
      </c>
      <c r="C160" s="99">
        <v>0</v>
      </c>
      <c r="D160" s="87">
        <v>0</v>
      </c>
      <c r="E160" s="43"/>
      <c r="F160" s="45">
        <f t="shared" si="3"/>
        <v>0</v>
      </c>
      <c r="G160" s="45">
        <f t="shared" si="4"/>
        <v>0</v>
      </c>
    </row>
    <row r="161" spans="1:7" x14ac:dyDescent="0.35">
      <c r="A161" s="87" t="s">
        <v>626</v>
      </c>
      <c r="B161" s="83" t="s">
        <v>856</v>
      </c>
      <c r="C161" s="99">
        <v>0</v>
      </c>
      <c r="D161" s="87">
        <v>0</v>
      </c>
      <c r="E161" s="43"/>
      <c r="F161" s="45">
        <f t="shared" si="3"/>
        <v>0</v>
      </c>
      <c r="G161" s="45">
        <f t="shared" si="4"/>
        <v>0</v>
      </c>
    </row>
    <row r="162" spans="1:7" x14ac:dyDescent="0.35">
      <c r="A162" s="87" t="s">
        <v>627</v>
      </c>
      <c r="B162" s="83" t="s">
        <v>857</v>
      </c>
      <c r="C162" s="99">
        <v>0</v>
      </c>
      <c r="D162" s="87">
        <v>0</v>
      </c>
      <c r="E162" s="43"/>
      <c r="F162" s="45">
        <f t="shared" si="3"/>
        <v>0</v>
      </c>
      <c r="G162" s="45">
        <f t="shared" si="4"/>
        <v>0</v>
      </c>
    </row>
    <row r="163" spans="1:7" x14ac:dyDescent="0.35">
      <c r="A163" s="87" t="s">
        <v>628</v>
      </c>
      <c r="B163" s="83" t="s">
        <v>858</v>
      </c>
      <c r="C163" s="99">
        <v>0</v>
      </c>
      <c r="D163" s="87">
        <v>0</v>
      </c>
      <c r="E163" s="43"/>
      <c r="F163" s="45">
        <f t="shared" si="3"/>
        <v>0</v>
      </c>
      <c r="G163" s="45">
        <f t="shared" si="4"/>
        <v>0</v>
      </c>
    </row>
    <row r="164" spans="1:7" x14ac:dyDescent="0.35">
      <c r="A164" s="87" t="s">
        <v>629</v>
      </c>
      <c r="B164" s="83" t="s">
        <v>859</v>
      </c>
      <c r="C164" s="99">
        <v>0</v>
      </c>
      <c r="D164" s="87">
        <v>0</v>
      </c>
      <c r="E164" s="43"/>
      <c r="F164" s="45">
        <f t="shared" si="3"/>
        <v>0</v>
      </c>
      <c r="G164" s="45">
        <f t="shared" si="4"/>
        <v>0</v>
      </c>
    </row>
    <row r="165" spans="1:7" x14ac:dyDescent="0.35">
      <c r="A165" s="87" t="s">
        <v>630</v>
      </c>
      <c r="B165" s="83" t="s">
        <v>860</v>
      </c>
      <c r="C165" s="99">
        <v>0</v>
      </c>
      <c r="D165" s="87">
        <v>0</v>
      </c>
      <c r="E165" s="83"/>
      <c r="F165" s="45">
        <f t="shared" si="3"/>
        <v>0</v>
      </c>
      <c r="G165" s="45">
        <f t="shared" si="4"/>
        <v>0</v>
      </c>
    </row>
    <row r="166" spans="1:7" x14ac:dyDescent="0.35">
      <c r="A166" s="87" t="s">
        <v>631</v>
      </c>
      <c r="B166" s="83" t="s">
        <v>861</v>
      </c>
      <c r="C166" s="99">
        <v>0</v>
      </c>
      <c r="D166" s="87">
        <v>0</v>
      </c>
      <c r="E166" s="83"/>
      <c r="F166" s="45">
        <f t="shared" si="3"/>
        <v>0</v>
      </c>
      <c r="G166" s="45">
        <f t="shared" si="4"/>
        <v>0</v>
      </c>
    </row>
    <row r="167" spans="1:7" x14ac:dyDescent="0.35">
      <c r="A167" s="87" t="s">
        <v>632</v>
      </c>
      <c r="B167" s="54" t="s">
        <v>1</v>
      </c>
      <c r="C167" s="99">
        <f>SUM(C156:C166)</f>
        <v>2987361531.7600002</v>
      </c>
      <c r="D167" s="83">
        <f>SUM(D156:D166)</f>
        <v>16711</v>
      </c>
      <c r="E167" s="55"/>
      <c r="F167" s="45">
        <f>SUM(F156:F166)</f>
        <v>0.99999999999999989</v>
      </c>
      <c r="G167" s="45">
        <f>SUM(G156:G166)</f>
        <v>1</v>
      </c>
    </row>
    <row r="168" spans="1:7" x14ac:dyDescent="0.35">
      <c r="A168" s="56"/>
      <c r="B168" s="58" t="s">
        <v>783</v>
      </c>
      <c r="C168" s="56" t="s">
        <v>141</v>
      </c>
      <c r="D168" s="56" t="s">
        <v>54</v>
      </c>
      <c r="E168" s="44"/>
      <c r="F168" s="56" t="s">
        <v>133</v>
      </c>
      <c r="G168" s="56" t="s">
        <v>139</v>
      </c>
    </row>
    <row r="169" spans="1:7" x14ac:dyDescent="0.35">
      <c r="A169" s="87" t="s">
        <v>633</v>
      </c>
      <c r="B169" s="87" t="s">
        <v>126</v>
      </c>
      <c r="C169" s="104">
        <v>59.19373821591342</v>
      </c>
      <c r="F169" s="45"/>
      <c r="G169" s="45"/>
    </row>
    <row r="170" spans="1:7" x14ac:dyDescent="0.35">
      <c r="C170" s="99"/>
      <c r="F170" s="45"/>
      <c r="G170" s="45"/>
    </row>
    <row r="171" spans="1:7" x14ac:dyDescent="0.35">
      <c r="B171" s="83" t="s">
        <v>236</v>
      </c>
      <c r="C171" s="99"/>
      <c r="F171" s="45"/>
      <c r="G171" s="45"/>
    </row>
    <row r="172" spans="1:7" x14ac:dyDescent="0.35">
      <c r="A172" s="87" t="s">
        <v>634</v>
      </c>
      <c r="B172" s="87" t="s">
        <v>158</v>
      </c>
      <c r="C172" s="99">
        <v>471986923.32999998</v>
      </c>
      <c r="D172" s="87">
        <v>4581</v>
      </c>
      <c r="F172" s="45">
        <f t="shared" ref="F172:F179" si="5">IF($C$180=0,"",IF(C172="[for completion]","",C172/$C$180))</f>
        <v>0.15799457759366992</v>
      </c>
      <c r="G172" s="45">
        <f t="shared" ref="G172:G179" si="6">IF($D$180=0,"",IF(D172="[for completion]","",D172/$D$180))</f>
        <v>0.27413081203997369</v>
      </c>
    </row>
    <row r="173" spans="1:7" x14ac:dyDescent="0.35">
      <c r="A173" s="87" t="s">
        <v>635</v>
      </c>
      <c r="B173" s="87" t="s">
        <v>160</v>
      </c>
      <c r="C173" s="99">
        <v>426636852.14999998</v>
      </c>
      <c r="D173" s="87">
        <v>2718</v>
      </c>
      <c r="F173" s="45">
        <f t="shared" si="5"/>
        <v>0.14281393383901794</v>
      </c>
      <c r="G173" s="45">
        <f t="shared" si="6"/>
        <v>0.16264735802764646</v>
      </c>
    </row>
    <row r="174" spans="1:7" x14ac:dyDescent="0.35">
      <c r="A174" s="87" t="s">
        <v>636</v>
      </c>
      <c r="B174" s="87" t="s">
        <v>161</v>
      </c>
      <c r="C174" s="99">
        <v>567415947.38</v>
      </c>
      <c r="D174" s="87">
        <v>3070</v>
      </c>
      <c r="F174" s="45">
        <f t="shared" si="5"/>
        <v>0.18993882774064766</v>
      </c>
      <c r="G174" s="45">
        <f t="shared" si="6"/>
        <v>0.18371132786787145</v>
      </c>
    </row>
    <row r="175" spans="1:7" x14ac:dyDescent="0.35">
      <c r="A175" s="87" t="s">
        <v>637</v>
      </c>
      <c r="B175" s="87" t="s">
        <v>162</v>
      </c>
      <c r="C175" s="99">
        <v>628804910.50999999</v>
      </c>
      <c r="D175" s="87">
        <v>2921</v>
      </c>
      <c r="F175" s="45">
        <f t="shared" si="5"/>
        <v>0.2104883871017581</v>
      </c>
      <c r="G175" s="45">
        <f t="shared" si="6"/>
        <v>0.17479504517982167</v>
      </c>
    </row>
    <row r="176" spans="1:7" x14ac:dyDescent="0.35">
      <c r="A176" s="87" t="s">
        <v>638</v>
      </c>
      <c r="B176" s="87" t="s">
        <v>163</v>
      </c>
      <c r="C176" s="99">
        <v>509303742.77999997</v>
      </c>
      <c r="D176" s="87">
        <v>2079</v>
      </c>
      <c r="F176" s="45">
        <f t="shared" si="5"/>
        <v>0.17048614215767327</v>
      </c>
      <c r="G176" s="45">
        <f t="shared" si="6"/>
        <v>0.12440907186882892</v>
      </c>
    </row>
    <row r="177" spans="1:7" x14ac:dyDescent="0.35">
      <c r="A177" s="87" t="s">
        <v>639</v>
      </c>
      <c r="B177" s="87" t="s">
        <v>164</v>
      </c>
      <c r="C177" s="99">
        <v>304684800.13</v>
      </c>
      <c r="D177" s="87">
        <v>1094</v>
      </c>
      <c r="F177" s="45">
        <f t="shared" si="5"/>
        <v>0.10199127119056639</v>
      </c>
      <c r="G177" s="45">
        <f t="shared" si="6"/>
        <v>6.5465860810244747E-2</v>
      </c>
    </row>
    <row r="178" spans="1:7" x14ac:dyDescent="0.35">
      <c r="A178" s="87" t="s">
        <v>640</v>
      </c>
      <c r="B178" s="87" t="s">
        <v>165</v>
      </c>
      <c r="C178" s="99">
        <v>78528355.480000004</v>
      </c>
      <c r="D178" s="87">
        <v>248</v>
      </c>
      <c r="F178" s="45">
        <f t="shared" si="5"/>
        <v>2.6286860376666603E-2</v>
      </c>
      <c r="G178" s="45">
        <f t="shared" si="6"/>
        <v>1.4840524205613069E-2</v>
      </c>
    </row>
    <row r="179" spans="1:7" x14ac:dyDescent="0.35">
      <c r="A179" s="87" t="s">
        <v>641</v>
      </c>
      <c r="B179" s="87" t="s">
        <v>159</v>
      </c>
      <c r="C179" s="99">
        <f>SUM(C181:C186)</f>
        <v>0</v>
      </c>
      <c r="D179" s="87">
        <f>SUM(D181:D186)</f>
        <v>0</v>
      </c>
      <c r="F179" s="45">
        <f t="shared" si="5"/>
        <v>0</v>
      </c>
      <c r="G179" s="45">
        <f t="shared" si="6"/>
        <v>0</v>
      </c>
    </row>
    <row r="180" spans="1:7" x14ac:dyDescent="0.35">
      <c r="A180" s="87" t="s">
        <v>642</v>
      </c>
      <c r="B180" s="54" t="s">
        <v>1</v>
      </c>
      <c r="C180" s="99">
        <f>SUM(C172:C179)</f>
        <v>2987361531.7600002</v>
      </c>
      <c r="D180" s="113">
        <f>SUM(D172:D179)</f>
        <v>16711</v>
      </c>
      <c r="F180" s="45">
        <f>SUM(F172:F179)</f>
        <v>0.99999999999999978</v>
      </c>
      <c r="G180" s="45">
        <f>SUM(G172:G179)</f>
        <v>1</v>
      </c>
    </row>
    <row r="181" spans="1:7" outlineLevel="1" x14ac:dyDescent="0.35">
      <c r="A181" s="87" t="s">
        <v>643</v>
      </c>
      <c r="B181" s="65" t="s">
        <v>166</v>
      </c>
      <c r="C181" s="99">
        <v>0</v>
      </c>
      <c r="D181" s="87">
        <v>0</v>
      </c>
      <c r="F181" s="45">
        <f t="shared" ref="F181:F186" si="7">IF($C$180=0,"",IF(C181="[for completion]","",C181/$C$180))</f>
        <v>0</v>
      </c>
      <c r="G181" s="45">
        <f t="shared" ref="G181:G186" si="8">IF($D$180=0,"",IF(D181="[for completion]","",D181/$D$180))</f>
        <v>0</v>
      </c>
    </row>
    <row r="182" spans="1:7" outlineLevel="1" x14ac:dyDescent="0.35">
      <c r="A182" s="87" t="s">
        <v>644</v>
      </c>
      <c r="B182" s="65" t="s">
        <v>167</v>
      </c>
      <c r="C182" s="99">
        <v>0</v>
      </c>
      <c r="D182" s="87">
        <v>0</v>
      </c>
      <c r="F182" s="45">
        <f t="shared" si="7"/>
        <v>0</v>
      </c>
      <c r="G182" s="45">
        <f t="shared" si="8"/>
        <v>0</v>
      </c>
    </row>
    <row r="183" spans="1:7" outlineLevel="1" x14ac:dyDescent="0.35">
      <c r="A183" s="87" t="s">
        <v>645</v>
      </c>
      <c r="B183" s="65" t="s">
        <v>168</v>
      </c>
      <c r="C183" s="99">
        <v>0</v>
      </c>
      <c r="D183" s="87">
        <v>0</v>
      </c>
      <c r="F183" s="45">
        <f t="shared" si="7"/>
        <v>0</v>
      </c>
      <c r="G183" s="45">
        <f t="shared" si="8"/>
        <v>0</v>
      </c>
    </row>
    <row r="184" spans="1:7" outlineLevel="1" x14ac:dyDescent="0.35">
      <c r="A184" s="87" t="s">
        <v>646</v>
      </c>
      <c r="B184" s="65" t="s">
        <v>169</v>
      </c>
      <c r="C184" s="99">
        <v>0</v>
      </c>
      <c r="D184" s="87">
        <v>0</v>
      </c>
      <c r="F184" s="45">
        <f t="shared" si="7"/>
        <v>0</v>
      </c>
      <c r="G184" s="45">
        <f t="shared" si="8"/>
        <v>0</v>
      </c>
    </row>
    <row r="185" spans="1:7" outlineLevel="1" x14ac:dyDescent="0.35">
      <c r="A185" s="87" t="s">
        <v>647</v>
      </c>
      <c r="B185" s="65" t="s">
        <v>170</v>
      </c>
      <c r="C185" s="99">
        <v>0</v>
      </c>
      <c r="D185" s="87">
        <v>0</v>
      </c>
      <c r="F185" s="45">
        <f t="shared" si="7"/>
        <v>0</v>
      </c>
      <c r="G185" s="45">
        <f t="shared" si="8"/>
        <v>0</v>
      </c>
    </row>
    <row r="186" spans="1:7" outlineLevel="1" x14ac:dyDescent="0.35">
      <c r="A186" s="87" t="s">
        <v>648</v>
      </c>
      <c r="B186" s="65" t="s">
        <v>171</v>
      </c>
      <c r="C186" s="99">
        <v>0</v>
      </c>
      <c r="D186" s="87">
        <v>0</v>
      </c>
      <c r="F186" s="45">
        <f t="shared" si="7"/>
        <v>0</v>
      </c>
      <c r="G186" s="45">
        <f t="shared" si="8"/>
        <v>0</v>
      </c>
    </row>
    <row r="187" spans="1:7" outlineLevel="1" x14ac:dyDescent="0.35">
      <c r="A187" s="87" t="s">
        <v>649</v>
      </c>
      <c r="B187" s="65"/>
      <c r="C187" s="99"/>
      <c r="F187" s="45"/>
      <c r="G187" s="45"/>
    </row>
    <row r="188" spans="1:7" outlineLevel="1" x14ac:dyDescent="0.35">
      <c r="A188" s="87" t="s">
        <v>650</v>
      </c>
      <c r="B188" s="65"/>
      <c r="C188" s="99"/>
      <c r="F188" s="45"/>
      <c r="G188" s="45"/>
    </row>
    <row r="189" spans="1:7" outlineLevel="1" x14ac:dyDescent="0.35">
      <c r="A189" s="87" t="s">
        <v>651</v>
      </c>
      <c r="B189" s="65"/>
      <c r="C189" s="99"/>
      <c r="F189" s="45"/>
      <c r="G189" s="45"/>
    </row>
    <row r="190" spans="1:7" x14ac:dyDescent="0.35">
      <c r="A190" s="56"/>
      <c r="B190" s="58" t="s">
        <v>784</v>
      </c>
      <c r="C190" s="56" t="s">
        <v>141</v>
      </c>
      <c r="D190" s="56" t="s">
        <v>54</v>
      </c>
      <c r="E190" s="44"/>
      <c r="F190" s="56" t="s">
        <v>133</v>
      </c>
      <c r="G190" s="56" t="s">
        <v>139</v>
      </c>
    </row>
    <row r="191" spans="1:7" x14ac:dyDescent="0.35">
      <c r="A191" s="87" t="s">
        <v>652</v>
      </c>
      <c r="B191" s="87" t="s">
        <v>126</v>
      </c>
      <c r="C191" s="111">
        <v>50.49</v>
      </c>
      <c r="F191" s="45"/>
      <c r="G191" s="45"/>
    </row>
    <row r="192" spans="1:7" x14ac:dyDescent="0.35">
      <c r="C192" s="99"/>
      <c r="F192" s="45"/>
      <c r="G192" s="45"/>
    </row>
    <row r="193" spans="1:7" x14ac:dyDescent="0.35">
      <c r="B193" s="83" t="s">
        <v>236</v>
      </c>
      <c r="C193" s="99"/>
      <c r="F193" s="45"/>
      <c r="G193" s="45"/>
    </row>
    <row r="194" spans="1:7" x14ac:dyDescent="0.35">
      <c r="A194" s="87" t="s">
        <v>653</v>
      </c>
      <c r="B194" s="87" t="s">
        <v>158</v>
      </c>
      <c r="C194" s="99">
        <v>707941365.74000132</v>
      </c>
      <c r="D194" s="112">
        <v>5991</v>
      </c>
      <c r="F194" s="45">
        <f t="shared" ref="F194:F201" si="9">IF($C$202=0,"",IF(C194="[Mark as ND1 if not relevant]","",C194/$C$202))</f>
        <v>0.23697880494662418</v>
      </c>
      <c r="G194" s="45">
        <f t="shared" ref="G194:G201" si="10">IF($D$202=0,"",IF(D194="[Mark as ND1 if not relevant]","",D194/$D$202))</f>
        <v>0.35850637304769312</v>
      </c>
    </row>
    <row r="195" spans="1:7" x14ac:dyDescent="0.35">
      <c r="A195" s="87" t="s">
        <v>654</v>
      </c>
      <c r="B195" s="87" t="s">
        <v>160</v>
      </c>
      <c r="C195" s="99">
        <v>586173441.17000008</v>
      </c>
      <c r="D195" s="112">
        <v>3298</v>
      </c>
      <c r="F195" s="45">
        <f t="shared" si="9"/>
        <v>0.19621777777417418</v>
      </c>
      <c r="G195" s="45">
        <f t="shared" si="10"/>
        <v>0.19735503560528994</v>
      </c>
    </row>
    <row r="196" spans="1:7" x14ac:dyDescent="0.35">
      <c r="A196" s="87" t="s">
        <v>655</v>
      </c>
      <c r="B196" s="87" t="s">
        <v>161</v>
      </c>
      <c r="C196" s="99">
        <v>808834007.18999875</v>
      </c>
      <c r="D196" s="112">
        <v>3862</v>
      </c>
      <c r="F196" s="45">
        <f t="shared" si="9"/>
        <v>0.27075196577010063</v>
      </c>
      <c r="G196" s="45">
        <f t="shared" si="10"/>
        <v>0.23110526000837772</v>
      </c>
    </row>
    <row r="197" spans="1:7" x14ac:dyDescent="0.35">
      <c r="A197" s="87" t="s">
        <v>656</v>
      </c>
      <c r="B197" s="87" t="s">
        <v>162</v>
      </c>
      <c r="C197" s="99">
        <v>667824562.21999919</v>
      </c>
      <c r="D197" s="112">
        <v>2742</v>
      </c>
      <c r="F197" s="45">
        <f t="shared" si="9"/>
        <v>0.22354996377909153</v>
      </c>
      <c r="G197" s="45">
        <f t="shared" si="10"/>
        <v>0.16408353778947998</v>
      </c>
    </row>
    <row r="198" spans="1:7" x14ac:dyDescent="0.35">
      <c r="A198" s="87" t="s">
        <v>657</v>
      </c>
      <c r="B198" s="87" t="s">
        <v>163</v>
      </c>
      <c r="C198" s="99">
        <v>216588155.43999985</v>
      </c>
      <c r="D198" s="112">
        <v>818</v>
      </c>
      <c r="F198" s="45">
        <f t="shared" si="9"/>
        <v>7.2501487730009459E-2</v>
      </c>
      <c r="G198" s="45">
        <f t="shared" si="10"/>
        <v>4.8949793549159237E-2</v>
      </c>
    </row>
    <row r="199" spans="1:7" x14ac:dyDescent="0.35">
      <c r="A199" s="87" t="s">
        <v>658</v>
      </c>
      <c r="B199" s="87" t="s">
        <v>164</v>
      </c>
      <c r="C199" s="99">
        <v>0</v>
      </c>
      <c r="D199" s="112">
        <v>0</v>
      </c>
      <c r="F199" s="45">
        <f t="shared" si="9"/>
        <v>0</v>
      </c>
      <c r="G199" s="45">
        <f t="shared" si="10"/>
        <v>0</v>
      </c>
    </row>
    <row r="200" spans="1:7" x14ac:dyDescent="0.35">
      <c r="A200" s="87" t="s">
        <v>659</v>
      </c>
      <c r="B200" s="87" t="s">
        <v>165</v>
      </c>
      <c r="C200" s="99">
        <v>0</v>
      </c>
      <c r="D200" s="112">
        <v>0</v>
      </c>
      <c r="F200" s="45">
        <f t="shared" si="9"/>
        <v>0</v>
      </c>
      <c r="G200" s="45">
        <f t="shared" si="10"/>
        <v>0</v>
      </c>
    </row>
    <row r="201" spans="1:7" x14ac:dyDescent="0.35">
      <c r="A201" s="87" t="s">
        <v>660</v>
      </c>
      <c r="B201" s="87" t="s">
        <v>159</v>
      </c>
      <c r="C201" s="99">
        <v>0</v>
      </c>
      <c r="D201" s="99">
        <v>0</v>
      </c>
      <c r="F201" s="45">
        <f t="shared" si="9"/>
        <v>0</v>
      </c>
      <c r="G201" s="45">
        <f t="shared" si="10"/>
        <v>0</v>
      </c>
    </row>
    <row r="202" spans="1:7" x14ac:dyDescent="0.35">
      <c r="A202" s="87" t="s">
        <v>661</v>
      </c>
      <c r="B202" s="54" t="s">
        <v>1</v>
      </c>
      <c r="C202" s="99">
        <f>SUM(C194:C201)</f>
        <v>2987361531.7599993</v>
      </c>
      <c r="D202" s="87">
        <f>SUM(D194:D201)</f>
        <v>16711</v>
      </c>
      <c r="F202" s="45">
        <f>SUM(F194:F201)</f>
        <v>0.99999999999999989</v>
      </c>
      <c r="G202" s="45">
        <f>SUM(G194:G201)</f>
        <v>1</v>
      </c>
    </row>
    <row r="203" spans="1:7" outlineLevel="1" x14ac:dyDescent="0.35">
      <c r="A203" s="87" t="s">
        <v>662</v>
      </c>
      <c r="B203" s="65" t="s">
        <v>166</v>
      </c>
      <c r="C203" s="99">
        <v>0</v>
      </c>
      <c r="D203" s="112">
        <v>0</v>
      </c>
      <c r="F203" s="45">
        <f t="shared" ref="F203:F208" si="11">IF($C$202=0,"",IF(C203="[for completion]","",C203/$C$202))</f>
        <v>0</v>
      </c>
      <c r="G203" s="45">
        <f>0</f>
        <v>0</v>
      </c>
    </row>
    <row r="204" spans="1:7" outlineLevel="1" x14ac:dyDescent="0.35">
      <c r="A204" s="87" t="s">
        <v>663</v>
      </c>
      <c r="B204" s="65" t="s">
        <v>167</v>
      </c>
      <c r="C204" s="99">
        <v>0</v>
      </c>
      <c r="D204" s="112">
        <v>0</v>
      </c>
      <c r="F204" s="45">
        <f t="shared" si="11"/>
        <v>0</v>
      </c>
      <c r="G204" s="45">
        <f>0</f>
        <v>0</v>
      </c>
    </row>
    <row r="205" spans="1:7" outlineLevel="1" x14ac:dyDescent="0.35">
      <c r="A205" s="87" t="s">
        <v>664</v>
      </c>
      <c r="B205" s="65" t="s">
        <v>168</v>
      </c>
      <c r="C205" s="99">
        <v>0</v>
      </c>
      <c r="D205" s="112">
        <v>0</v>
      </c>
      <c r="F205" s="45">
        <f t="shared" si="11"/>
        <v>0</v>
      </c>
      <c r="G205" s="45">
        <f>0</f>
        <v>0</v>
      </c>
    </row>
    <row r="206" spans="1:7" outlineLevel="1" x14ac:dyDescent="0.35">
      <c r="A206" s="87" t="s">
        <v>665</v>
      </c>
      <c r="B206" s="65" t="s">
        <v>169</v>
      </c>
      <c r="C206" s="99">
        <v>0</v>
      </c>
      <c r="D206" s="112">
        <v>0</v>
      </c>
      <c r="F206" s="45">
        <f t="shared" si="11"/>
        <v>0</v>
      </c>
      <c r="G206" s="45">
        <f>0</f>
        <v>0</v>
      </c>
    </row>
    <row r="207" spans="1:7" outlineLevel="1" x14ac:dyDescent="0.35">
      <c r="A207" s="87" t="s">
        <v>666</v>
      </c>
      <c r="B207" s="65" t="s">
        <v>170</v>
      </c>
      <c r="C207" s="99">
        <v>0</v>
      </c>
      <c r="D207" s="112">
        <v>0</v>
      </c>
      <c r="F207" s="45">
        <f t="shared" si="11"/>
        <v>0</v>
      </c>
      <c r="G207" s="45">
        <f>0</f>
        <v>0</v>
      </c>
    </row>
    <row r="208" spans="1:7" outlineLevel="1" x14ac:dyDescent="0.35">
      <c r="A208" s="87" t="s">
        <v>667</v>
      </c>
      <c r="B208" s="65" t="s">
        <v>171</v>
      </c>
      <c r="C208" s="99">
        <v>0</v>
      </c>
      <c r="D208" s="112">
        <v>0</v>
      </c>
      <c r="F208" s="45">
        <f t="shared" si="11"/>
        <v>0</v>
      </c>
      <c r="G208" s="45">
        <f>0</f>
        <v>0</v>
      </c>
    </row>
    <row r="209" spans="1:7" outlineLevel="1" x14ac:dyDescent="0.35">
      <c r="A209" s="87" t="s">
        <v>668</v>
      </c>
      <c r="B209" s="65"/>
      <c r="C209" s="99"/>
      <c r="F209" s="45"/>
      <c r="G209" s="45"/>
    </row>
    <row r="210" spans="1:7" outlineLevel="1" x14ac:dyDescent="0.35">
      <c r="A210" s="87" t="s">
        <v>669</v>
      </c>
      <c r="B210" s="65"/>
      <c r="C210" s="99"/>
      <c r="F210" s="45"/>
      <c r="G210" s="45"/>
    </row>
    <row r="211" spans="1:7" outlineLevel="1" x14ac:dyDescent="0.35">
      <c r="A211" s="87" t="s">
        <v>670</v>
      </c>
      <c r="B211" s="65"/>
      <c r="C211" s="99"/>
      <c r="F211" s="45"/>
      <c r="G211" s="45"/>
    </row>
    <row r="212" spans="1:7" x14ac:dyDescent="0.35">
      <c r="A212" s="56"/>
      <c r="B212" s="58" t="s">
        <v>785</v>
      </c>
      <c r="C212" s="56" t="s">
        <v>133</v>
      </c>
      <c r="D212" s="56"/>
      <c r="E212" s="44"/>
      <c r="F212" s="56"/>
      <c r="G212" s="56"/>
    </row>
    <row r="213" spans="1:7" x14ac:dyDescent="0.35">
      <c r="A213" s="87" t="s">
        <v>671</v>
      </c>
      <c r="B213" s="87" t="s">
        <v>12</v>
      </c>
      <c r="C213" s="45">
        <v>1</v>
      </c>
      <c r="E213" s="55"/>
      <c r="F213" s="55"/>
      <c r="G213" s="55"/>
    </row>
    <row r="214" spans="1:7" x14ac:dyDescent="0.35">
      <c r="A214" s="87" t="s">
        <v>672</v>
      </c>
      <c r="B214" s="87" t="s">
        <v>129</v>
      </c>
      <c r="C214" s="45">
        <v>0</v>
      </c>
      <c r="E214" s="55"/>
      <c r="F214" s="55"/>
    </row>
    <row r="215" spans="1:7" x14ac:dyDescent="0.35">
      <c r="A215" s="87" t="s">
        <v>673</v>
      </c>
      <c r="B215" s="87" t="s">
        <v>833</v>
      </c>
      <c r="C215" s="45">
        <v>0</v>
      </c>
      <c r="E215" s="55"/>
      <c r="F215" s="55"/>
    </row>
    <row r="216" spans="1:7" x14ac:dyDescent="0.35">
      <c r="A216" s="87" t="s">
        <v>674</v>
      </c>
      <c r="B216" s="87" t="s">
        <v>2</v>
      </c>
      <c r="C216" s="45">
        <v>0</v>
      </c>
      <c r="E216" s="55"/>
      <c r="F216" s="55"/>
    </row>
    <row r="217" spans="1:7" outlineLevel="1" x14ac:dyDescent="0.35">
      <c r="A217" s="87" t="s">
        <v>675</v>
      </c>
      <c r="B217" s="65" t="s">
        <v>146</v>
      </c>
      <c r="C217" s="45"/>
      <c r="E217" s="55"/>
      <c r="F217" s="55"/>
    </row>
    <row r="218" spans="1:7" outlineLevel="1" x14ac:dyDescent="0.35">
      <c r="A218" s="87" t="s">
        <v>676</v>
      </c>
      <c r="B218" s="65" t="s">
        <v>147</v>
      </c>
      <c r="C218" s="45"/>
      <c r="E218" s="55"/>
      <c r="F218" s="55"/>
    </row>
    <row r="219" spans="1:7" outlineLevel="1" x14ac:dyDescent="0.35">
      <c r="A219" s="87" t="s">
        <v>677</v>
      </c>
      <c r="B219" s="65" t="s">
        <v>196</v>
      </c>
      <c r="C219" s="45"/>
      <c r="E219" s="55"/>
      <c r="F219" s="55"/>
    </row>
    <row r="220" spans="1:7" outlineLevel="1" x14ac:dyDescent="0.35">
      <c r="A220" s="87" t="s">
        <v>678</v>
      </c>
      <c r="B220" s="65" t="s">
        <v>197</v>
      </c>
      <c r="C220" s="45"/>
      <c r="E220" s="55"/>
      <c r="F220" s="55"/>
    </row>
    <row r="221" spans="1:7" outlineLevel="1" x14ac:dyDescent="0.35">
      <c r="A221" s="87" t="s">
        <v>679</v>
      </c>
      <c r="B221" s="65" t="s">
        <v>198</v>
      </c>
      <c r="C221" s="45"/>
      <c r="E221" s="55"/>
      <c r="F221" s="55"/>
    </row>
    <row r="222" spans="1:7" outlineLevel="1" x14ac:dyDescent="0.35">
      <c r="A222" s="87" t="s">
        <v>680</v>
      </c>
      <c r="B222" s="65" t="s">
        <v>144</v>
      </c>
      <c r="C222" s="45"/>
      <c r="E222" s="55"/>
      <c r="F222" s="55"/>
    </row>
    <row r="223" spans="1:7" outlineLevel="1" x14ac:dyDescent="0.35">
      <c r="A223" s="87" t="s">
        <v>681</v>
      </c>
      <c r="B223" s="65" t="s">
        <v>144</v>
      </c>
      <c r="C223" s="45"/>
      <c r="E223" s="55"/>
      <c r="F223" s="55"/>
    </row>
    <row r="224" spans="1:7" outlineLevel="1" x14ac:dyDescent="0.35">
      <c r="A224" s="87" t="s">
        <v>682</v>
      </c>
      <c r="B224" s="65" t="s">
        <v>144</v>
      </c>
      <c r="C224" s="45"/>
      <c r="E224" s="55"/>
      <c r="F224" s="55"/>
    </row>
    <row r="225" spans="1:7" outlineLevel="1" x14ac:dyDescent="0.35">
      <c r="A225" s="87" t="s">
        <v>683</v>
      </c>
      <c r="B225" s="65" t="s">
        <v>144</v>
      </c>
      <c r="C225" s="45"/>
      <c r="E225" s="55"/>
      <c r="F225" s="55"/>
    </row>
    <row r="226" spans="1:7" outlineLevel="1" x14ac:dyDescent="0.35">
      <c r="A226" s="87" t="s">
        <v>684</v>
      </c>
      <c r="B226" s="65" t="s">
        <v>144</v>
      </c>
      <c r="C226" s="45"/>
      <c r="E226" s="55"/>
      <c r="F226" s="55"/>
    </row>
    <row r="227" spans="1:7" outlineLevel="1" x14ac:dyDescent="0.35">
      <c r="A227" s="87" t="s">
        <v>685</v>
      </c>
      <c r="B227" s="65" t="s">
        <v>144</v>
      </c>
      <c r="C227" s="45"/>
      <c r="E227" s="55"/>
      <c r="F227" s="55"/>
    </row>
    <row r="228" spans="1:7" x14ac:dyDescent="0.35">
      <c r="A228" s="56"/>
      <c r="B228" s="58" t="s">
        <v>786</v>
      </c>
      <c r="C228" s="56" t="s">
        <v>133</v>
      </c>
      <c r="D228" s="56"/>
      <c r="E228" s="44"/>
      <c r="F228" s="56"/>
      <c r="G228" s="57"/>
    </row>
    <row r="229" spans="1:7" x14ac:dyDescent="0.35">
      <c r="A229" s="87" t="s">
        <v>686</v>
      </c>
      <c r="B229" s="87" t="s">
        <v>35</v>
      </c>
      <c r="C229" s="45">
        <v>1</v>
      </c>
      <c r="E229" s="50"/>
      <c r="F229" s="50"/>
    </row>
    <row r="230" spans="1:7" x14ac:dyDescent="0.35">
      <c r="A230" s="87" t="s">
        <v>687</v>
      </c>
      <c r="B230" s="87" t="s">
        <v>36</v>
      </c>
      <c r="C230" s="45">
        <v>0</v>
      </c>
      <c r="E230" s="50"/>
      <c r="F230" s="50"/>
    </row>
    <row r="231" spans="1:7" x14ac:dyDescent="0.35">
      <c r="A231" s="87" t="s">
        <v>688</v>
      </c>
      <c r="B231" s="87" t="s">
        <v>2</v>
      </c>
      <c r="C231" s="45">
        <v>0</v>
      </c>
      <c r="E231" s="50"/>
      <c r="F231" s="50"/>
    </row>
    <row r="232" spans="1:7" outlineLevel="1" x14ac:dyDescent="0.35">
      <c r="A232" s="87" t="s">
        <v>689</v>
      </c>
      <c r="C232" s="45"/>
      <c r="E232" s="50"/>
      <c r="F232" s="50"/>
    </row>
    <row r="233" spans="1:7" outlineLevel="1" x14ac:dyDescent="0.35">
      <c r="A233" s="87" t="s">
        <v>690</v>
      </c>
      <c r="C233" s="45"/>
      <c r="E233" s="50"/>
      <c r="F233" s="50"/>
    </row>
    <row r="234" spans="1:7" outlineLevel="1" x14ac:dyDescent="0.35">
      <c r="A234" s="87" t="s">
        <v>691</v>
      </c>
      <c r="C234" s="45"/>
      <c r="E234" s="50"/>
      <c r="F234" s="50"/>
    </row>
    <row r="235" spans="1:7" outlineLevel="1" x14ac:dyDescent="0.35">
      <c r="A235" s="87" t="s">
        <v>692</v>
      </c>
      <c r="C235" s="45"/>
      <c r="E235" s="50"/>
      <c r="F235" s="50"/>
    </row>
    <row r="236" spans="1:7" outlineLevel="1" x14ac:dyDescent="0.35">
      <c r="A236" s="87" t="s">
        <v>693</v>
      </c>
      <c r="C236" s="45"/>
      <c r="E236" s="50"/>
      <c r="F236" s="50"/>
    </row>
    <row r="237" spans="1:7" outlineLevel="1" x14ac:dyDescent="0.35">
      <c r="A237" s="87" t="s">
        <v>694</v>
      </c>
      <c r="C237" s="45"/>
      <c r="E237" s="50"/>
      <c r="F237" s="50"/>
    </row>
    <row r="238" spans="1:7" ht="18.5" x14ac:dyDescent="0.35">
      <c r="A238" s="36"/>
      <c r="B238" s="39" t="s">
        <v>219</v>
      </c>
      <c r="C238" s="96"/>
      <c r="D238" s="36"/>
      <c r="E238" s="36"/>
      <c r="F238" s="37"/>
      <c r="G238" s="37"/>
    </row>
    <row r="239" spans="1:7" x14ac:dyDescent="0.35">
      <c r="A239" s="56"/>
      <c r="B239" s="58" t="s">
        <v>787</v>
      </c>
      <c r="C239" s="56" t="s">
        <v>141</v>
      </c>
      <c r="D239" s="56" t="s">
        <v>54</v>
      </c>
      <c r="E239" s="56"/>
      <c r="F239" s="56" t="s">
        <v>134</v>
      </c>
      <c r="G239" s="56" t="s">
        <v>139</v>
      </c>
    </row>
    <row r="240" spans="1:7" x14ac:dyDescent="0.35">
      <c r="A240" s="87" t="s">
        <v>695</v>
      </c>
      <c r="B240" s="87" t="s">
        <v>78</v>
      </c>
      <c r="C240" s="99">
        <v>0</v>
      </c>
      <c r="D240" s="43" t="str">
        <f>D28</f>
        <v>ND2</v>
      </c>
      <c r="E240" s="43"/>
      <c r="F240" s="45"/>
      <c r="G240" s="45"/>
    </row>
    <row r="241" spans="1:7" x14ac:dyDescent="0.35">
      <c r="A241" s="43"/>
      <c r="C241" s="99"/>
      <c r="D241" s="43"/>
      <c r="E241" s="43"/>
      <c r="F241" s="45"/>
      <c r="G241" s="45"/>
    </row>
    <row r="242" spans="1:7" x14ac:dyDescent="0.35">
      <c r="B242" s="87" t="s">
        <v>142</v>
      </c>
      <c r="C242" s="99"/>
      <c r="D242" s="43"/>
      <c r="E242" s="43"/>
      <c r="F242" s="45"/>
      <c r="G242" s="45"/>
    </row>
    <row r="243" spans="1:7" x14ac:dyDescent="0.35">
      <c r="A243" s="87" t="s">
        <v>696</v>
      </c>
      <c r="B243" s="83" t="s">
        <v>851</v>
      </c>
      <c r="C243" s="99">
        <v>0</v>
      </c>
      <c r="D243" s="87">
        <v>0</v>
      </c>
      <c r="E243" s="43"/>
      <c r="F243" s="45" t="str">
        <f t="shared" ref="F243:F253" si="12">IF($C$254=0,"",IF(C243="[for completion]","",C243/$C$254))</f>
        <v/>
      </c>
      <c r="G243" s="45" t="str">
        <f t="shared" ref="G243:G253" si="13">IF($D$254=0,"",IF(D243="[for completion]","",D243/$D$254))</f>
        <v/>
      </c>
    </row>
    <row r="244" spans="1:7" x14ac:dyDescent="0.35">
      <c r="A244" s="87" t="s">
        <v>697</v>
      </c>
      <c r="B244" s="83" t="s">
        <v>853</v>
      </c>
      <c r="C244" s="99">
        <v>0</v>
      </c>
      <c r="D244" s="87">
        <v>0</v>
      </c>
      <c r="E244" s="43"/>
      <c r="F244" s="45" t="str">
        <f t="shared" si="12"/>
        <v/>
      </c>
      <c r="G244" s="45" t="str">
        <f t="shared" si="13"/>
        <v/>
      </c>
    </row>
    <row r="245" spans="1:7" x14ac:dyDescent="0.35">
      <c r="A245" s="87" t="s">
        <v>698</v>
      </c>
      <c r="B245" s="83" t="s">
        <v>852</v>
      </c>
      <c r="C245" s="99">
        <v>0</v>
      </c>
      <c r="D245" s="87">
        <v>0</v>
      </c>
      <c r="E245" s="43"/>
      <c r="F245" s="45" t="str">
        <f t="shared" si="12"/>
        <v/>
      </c>
      <c r="G245" s="45" t="str">
        <f t="shared" si="13"/>
        <v/>
      </c>
    </row>
    <row r="246" spans="1:7" x14ac:dyDescent="0.35">
      <c r="A246" s="87" t="s">
        <v>699</v>
      </c>
      <c r="B246" s="83" t="s">
        <v>854</v>
      </c>
      <c r="C246" s="99">
        <v>0</v>
      </c>
      <c r="D246" s="87">
        <v>0</v>
      </c>
      <c r="E246" s="43"/>
      <c r="F246" s="45" t="str">
        <f t="shared" si="12"/>
        <v/>
      </c>
      <c r="G246" s="45" t="str">
        <f t="shared" si="13"/>
        <v/>
      </c>
    </row>
    <row r="247" spans="1:7" x14ac:dyDescent="0.35">
      <c r="A247" s="87" t="s">
        <v>700</v>
      </c>
      <c r="B247" s="83" t="s">
        <v>855</v>
      </c>
      <c r="C247" s="99">
        <v>0</v>
      </c>
      <c r="D247" s="87">
        <v>0</v>
      </c>
      <c r="E247" s="43"/>
      <c r="F247" s="45" t="str">
        <f t="shared" si="12"/>
        <v/>
      </c>
      <c r="G247" s="45" t="str">
        <f t="shared" si="13"/>
        <v/>
      </c>
    </row>
    <row r="248" spans="1:7" x14ac:dyDescent="0.35">
      <c r="A248" s="87" t="s">
        <v>701</v>
      </c>
      <c r="B248" s="83" t="s">
        <v>856</v>
      </c>
      <c r="C248" s="99">
        <v>0</v>
      </c>
      <c r="D248" s="87">
        <v>0</v>
      </c>
      <c r="E248" s="43"/>
      <c r="F248" s="45" t="str">
        <f t="shared" si="12"/>
        <v/>
      </c>
      <c r="G248" s="45" t="str">
        <f t="shared" si="13"/>
        <v/>
      </c>
    </row>
    <row r="249" spans="1:7" x14ac:dyDescent="0.35">
      <c r="A249" s="87" t="s">
        <v>702</v>
      </c>
      <c r="B249" s="83" t="s">
        <v>857</v>
      </c>
      <c r="C249" s="99">
        <v>0</v>
      </c>
      <c r="D249" s="87">
        <v>0</v>
      </c>
      <c r="E249" s="43"/>
      <c r="F249" s="45" t="str">
        <f t="shared" si="12"/>
        <v/>
      </c>
      <c r="G249" s="45" t="str">
        <f t="shared" si="13"/>
        <v/>
      </c>
    </row>
    <row r="250" spans="1:7" x14ac:dyDescent="0.35">
      <c r="A250" s="87" t="s">
        <v>703</v>
      </c>
      <c r="B250" s="83" t="s">
        <v>858</v>
      </c>
      <c r="C250" s="99">
        <v>0</v>
      </c>
      <c r="D250" s="87">
        <v>0</v>
      </c>
      <c r="E250" s="43"/>
      <c r="F250" s="45" t="str">
        <f t="shared" si="12"/>
        <v/>
      </c>
      <c r="G250" s="45" t="str">
        <f t="shared" si="13"/>
        <v/>
      </c>
    </row>
    <row r="251" spans="1:7" x14ac:dyDescent="0.35">
      <c r="A251" s="87" t="s">
        <v>704</v>
      </c>
      <c r="B251" s="83" t="s">
        <v>859</v>
      </c>
      <c r="C251" s="99">
        <v>0</v>
      </c>
      <c r="D251" s="87">
        <v>0</v>
      </c>
      <c r="E251" s="43"/>
      <c r="F251" s="45" t="str">
        <f t="shared" si="12"/>
        <v/>
      </c>
      <c r="G251" s="45" t="str">
        <f t="shared" si="13"/>
        <v/>
      </c>
    </row>
    <row r="252" spans="1:7" x14ac:dyDescent="0.35">
      <c r="A252" s="87" t="s">
        <v>705</v>
      </c>
      <c r="B252" s="83" t="s">
        <v>860</v>
      </c>
      <c r="C252" s="99">
        <v>0</v>
      </c>
      <c r="D252" s="87">
        <v>0</v>
      </c>
      <c r="E252" s="83"/>
      <c r="F252" s="45" t="str">
        <f t="shared" si="12"/>
        <v/>
      </c>
      <c r="G252" s="45" t="str">
        <f t="shared" si="13"/>
        <v/>
      </c>
    </row>
    <row r="253" spans="1:7" x14ac:dyDescent="0.35">
      <c r="A253" s="87" t="s">
        <v>706</v>
      </c>
      <c r="B253" s="83" t="s">
        <v>861</v>
      </c>
      <c r="C253" s="99">
        <v>0</v>
      </c>
      <c r="D253" s="87">
        <v>0</v>
      </c>
      <c r="E253" s="83"/>
      <c r="F253" s="45" t="str">
        <f t="shared" si="12"/>
        <v/>
      </c>
      <c r="G253" s="45" t="str">
        <f t="shared" si="13"/>
        <v/>
      </c>
    </row>
    <row r="254" spans="1:7" x14ac:dyDescent="0.35">
      <c r="A254" s="87" t="s">
        <v>707</v>
      </c>
      <c r="B254" s="54" t="s">
        <v>1</v>
      </c>
      <c r="C254" s="99">
        <f>SUM(C243:C253)</f>
        <v>0</v>
      </c>
      <c r="D254" s="83">
        <f>SUM(D243:D253)</f>
        <v>0</v>
      </c>
      <c r="E254" s="55"/>
      <c r="F254" s="45"/>
      <c r="G254" s="45"/>
    </row>
    <row r="255" spans="1:7" x14ac:dyDescent="0.35">
      <c r="A255" s="56"/>
      <c r="B255" s="58" t="s">
        <v>788</v>
      </c>
      <c r="C255" s="56" t="s">
        <v>141</v>
      </c>
      <c r="D255" s="56" t="s">
        <v>54</v>
      </c>
      <c r="E255" s="56"/>
      <c r="F255" s="56" t="s">
        <v>134</v>
      </c>
      <c r="G255" s="56" t="s">
        <v>139</v>
      </c>
    </row>
    <row r="256" spans="1:7" x14ac:dyDescent="0.35">
      <c r="A256" s="87" t="s">
        <v>708</v>
      </c>
      <c r="B256" s="87" t="s">
        <v>126</v>
      </c>
      <c r="C256" s="104">
        <v>0</v>
      </c>
      <c r="F256" s="45"/>
      <c r="G256" s="45"/>
    </row>
    <row r="257" spans="1:7" x14ac:dyDescent="0.35">
      <c r="C257" s="99"/>
      <c r="F257" s="45"/>
      <c r="G257" s="45"/>
    </row>
    <row r="258" spans="1:7" x14ac:dyDescent="0.35">
      <c r="B258" s="83" t="s">
        <v>236</v>
      </c>
      <c r="C258" s="99"/>
      <c r="F258" s="45"/>
      <c r="G258" s="45"/>
    </row>
    <row r="259" spans="1:7" x14ac:dyDescent="0.35">
      <c r="A259" s="87" t="s">
        <v>709</v>
      </c>
      <c r="B259" s="87" t="s">
        <v>158</v>
      </c>
      <c r="C259" s="99">
        <v>0</v>
      </c>
      <c r="D259" s="87">
        <v>0</v>
      </c>
      <c r="F259" s="45" t="str">
        <f t="shared" ref="F259:F266" si="14">IF($C$267=0,"",IF(C259="[for completion]","",C259/$C$267))</f>
        <v/>
      </c>
      <c r="G259" s="45" t="str">
        <f t="shared" ref="G259:G266" si="15">IF($D$267=0,"",IF(D259="[for completion]","",D259/$D$267))</f>
        <v/>
      </c>
    </row>
    <row r="260" spans="1:7" x14ac:dyDescent="0.35">
      <c r="A260" s="87" t="s">
        <v>710</v>
      </c>
      <c r="B260" s="87" t="s">
        <v>160</v>
      </c>
      <c r="C260" s="99">
        <v>0</v>
      </c>
      <c r="D260" s="87">
        <v>0</v>
      </c>
      <c r="F260" s="45" t="str">
        <f t="shared" si="14"/>
        <v/>
      </c>
      <c r="G260" s="45" t="str">
        <f t="shared" si="15"/>
        <v/>
      </c>
    </row>
    <row r="261" spans="1:7" x14ac:dyDescent="0.35">
      <c r="A261" s="87" t="s">
        <v>711</v>
      </c>
      <c r="B261" s="87" t="s">
        <v>161</v>
      </c>
      <c r="C261" s="99">
        <v>0</v>
      </c>
      <c r="D261" s="87">
        <v>0</v>
      </c>
      <c r="F261" s="45" t="str">
        <f t="shared" si="14"/>
        <v/>
      </c>
      <c r="G261" s="45" t="str">
        <f t="shared" si="15"/>
        <v/>
      </c>
    </row>
    <row r="262" spans="1:7" x14ac:dyDescent="0.35">
      <c r="A262" s="87" t="s">
        <v>712</v>
      </c>
      <c r="B262" s="87" t="s">
        <v>162</v>
      </c>
      <c r="C262" s="99">
        <v>0</v>
      </c>
      <c r="D262" s="87">
        <v>0</v>
      </c>
      <c r="F262" s="45" t="str">
        <f t="shared" si="14"/>
        <v/>
      </c>
      <c r="G262" s="45" t="str">
        <f t="shared" si="15"/>
        <v/>
      </c>
    </row>
    <row r="263" spans="1:7" x14ac:dyDescent="0.35">
      <c r="A263" s="87" t="s">
        <v>713</v>
      </c>
      <c r="B263" s="87" t="s">
        <v>163</v>
      </c>
      <c r="C263" s="99">
        <v>0</v>
      </c>
      <c r="D263" s="87">
        <v>0</v>
      </c>
      <c r="F263" s="45" t="str">
        <f t="shared" si="14"/>
        <v/>
      </c>
      <c r="G263" s="45" t="str">
        <f t="shared" si="15"/>
        <v/>
      </c>
    </row>
    <row r="264" spans="1:7" x14ac:dyDescent="0.35">
      <c r="A264" s="87" t="s">
        <v>714</v>
      </c>
      <c r="B264" s="87" t="s">
        <v>164</v>
      </c>
      <c r="C264" s="99">
        <v>0</v>
      </c>
      <c r="D264" s="87">
        <v>0</v>
      </c>
      <c r="F264" s="45" t="str">
        <f t="shared" si="14"/>
        <v/>
      </c>
      <c r="G264" s="45" t="str">
        <f t="shared" si="15"/>
        <v/>
      </c>
    </row>
    <row r="265" spans="1:7" x14ac:dyDescent="0.35">
      <c r="A265" s="87" t="s">
        <v>715</v>
      </c>
      <c r="B265" s="87" t="s">
        <v>165</v>
      </c>
      <c r="C265" s="99">
        <v>0</v>
      </c>
      <c r="D265" s="87">
        <v>0</v>
      </c>
      <c r="F265" s="45" t="str">
        <f t="shared" si="14"/>
        <v/>
      </c>
      <c r="G265" s="45" t="str">
        <f t="shared" si="15"/>
        <v/>
      </c>
    </row>
    <row r="266" spans="1:7" x14ac:dyDescent="0.35">
      <c r="A266" s="87" t="s">
        <v>716</v>
      </c>
      <c r="B266" s="87" t="s">
        <v>159</v>
      </c>
      <c r="C266" s="99">
        <f>SUM(C268:C273)</f>
        <v>0</v>
      </c>
      <c r="D266" s="87">
        <f>SUM(D268:D273)</f>
        <v>0</v>
      </c>
      <c r="F266" s="45" t="str">
        <f t="shared" si="14"/>
        <v/>
      </c>
      <c r="G266" s="45" t="str">
        <f t="shared" si="15"/>
        <v/>
      </c>
    </row>
    <row r="267" spans="1:7" x14ac:dyDescent="0.35">
      <c r="A267" s="87" t="s">
        <v>717</v>
      </c>
      <c r="B267" s="54" t="s">
        <v>1</v>
      </c>
      <c r="C267" s="99">
        <f>SUM(C259:C266)</f>
        <v>0</v>
      </c>
      <c r="D267" s="87">
        <f>SUM(D259:D266)</f>
        <v>0</v>
      </c>
      <c r="F267" s="45"/>
      <c r="G267" s="45"/>
    </row>
    <row r="268" spans="1:7" outlineLevel="1" x14ac:dyDescent="0.35">
      <c r="A268" s="87" t="s">
        <v>718</v>
      </c>
      <c r="B268" s="65" t="s">
        <v>166</v>
      </c>
      <c r="C268" s="99">
        <v>0</v>
      </c>
      <c r="D268" s="87">
        <v>0</v>
      </c>
      <c r="F268" s="45" t="str">
        <f t="shared" ref="F268:F273" si="16">IF($C$267=0,"",IF(C268="[for completion]","",C268/$C$267))</f>
        <v/>
      </c>
      <c r="G268" s="45" t="str">
        <f t="shared" ref="G268:G273" si="17">IF($D$267=0,"",IF(D268="[for completion]","",D268/$D$267))</f>
        <v/>
      </c>
    </row>
    <row r="269" spans="1:7" outlineLevel="1" x14ac:dyDescent="0.35">
      <c r="A269" s="87" t="s">
        <v>719</v>
      </c>
      <c r="B269" s="65" t="s">
        <v>167</v>
      </c>
      <c r="C269" s="99">
        <v>0</v>
      </c>
      <c r="D269" s="87">
        <v>0</v>
      </c>
      <c r="F269" s="45" t="str">
        <f t="shared" si="16"/>
        <v/>
      </c>
      <c r="G269" s="45" t="str">
        <f t="shared" si="17"/>
        <v/>
      </c>
    </row>
    <row r="270" spans="1:7" outlineLevel="1" x14ac:dyDescent="0.35">
      <c r="A270" s="87" t="s">
        <v>720</v>
      </c>
      <c r="B270" s="65" t="s">
        <v>168</v>
      </c>
      <c r="C270" s="99">
        <v>0</v>
      </c>
      <c r="D270" s="87">
        <v>0</v>
      </c>
      <c r="F270" s="45" t="str">
        <f t="shared" si="16"/>
        <v/>
      </c>
      <c r="G270" s="45" t="str">
        <f t="shared" si="17"/>
        <v/>
      </c>
    </row>
    <row r="271" spans="1:7" outlineLevel="1" x14ac:dyDescent="0.35">
      <c r="A271" s="87" t="s">
        <v>721</v>
      </c>
      <c r="B271" s="65" t="s">
        <v>169</v>
      </c>
      <c r="C271" s="99">
        <v>0</v>
      </c>
      <c r="D271" s="87">
        <v>0</v>
      </c>
      <c r="F271" s="45" t="str">
        <f t="shared" si="16"/>
        <v/>
      </c>
      <c r="G271" s="45" t="str">
        <f t="shared" si="17"/>
        <v/>
      </c>
    </row>
    <row r="272" spans="1:7" outlineLevel="1" x14ac:dyDescent="0.35">
      <c r="A272" s="87" t="s">
        <v>722</v>
      </c>
      <c r="B272" s="65" t="s">
        <v>170</v>
      </c>
      <c r="C272" s="99">
        <v>0</v>
      </c>
      <c r="D272" s="87">
        <v>0</v>
      </c>
      <c r="F272" s="45" t="str">
        <f t="shared" si="16"/>
        <v/>
      </c>
      <c r="G272" s="45" t="str">
        <f t="shared" si="17"/>
        <v/>
      </c>
    </row>
    <row r="273" spans="1:7" outlineLevel="1" x14ac:dyDescent="0.35">
      <c r="A273" s="87" t="s">
        <v>723</v>
      </c>
      <c r="B273" s="65" t="s">
        <v>171</v>
      </c>
      <c r="C273" s="99">
        <v>0</v>
      </c>
      <c r="D273" s="87">
        <v>0</v>
      </c>
      <c r="F273" s="45" t="str">
        <f t="shared" si="16"/>
        <v/>
      </c>
      <c r="G273" s="45" t="str">
        <f t="shared" si="17"/>
        <v/>
      </c>
    </row>
    <row r="274" spans="1:7" outlineLevel="1" x14ac:dyDescent="0.35">
      <c r="A274" s="87" t="s">
        <v>724</v>
      </c>
      <c r="B274" s="65"/>
      <c r="C274" s="99"/>
      <c r="F274" s="45"/>
      <c r="G274" s="45"/>
    </row>
    <row r="275" spans="1:7" outlineLevel="1" x14ac:dyDescent="0.35">
      <c r="A275" s="87" t="s">
        <v>725</v>
      </c>
      <c r="B275" s="65"/>
      <c r="C275" s="99"/>
      <c r="F275" s="45"/>
      <c r="G275" s="45"/>
    </row>
    <row r="276" spans="1:7" outlineLevel="1" x14ac:dyDescent="0.35">
      <c r="A276" s="87" t="s">
        <v>726</v>
      </c>
      <c r="B276" s="65"/>
      <c r="C276" s="99"/>
      <c r="F276" s="45"/>
      <c r="G276" s="45"/>
    </row>
    <row r="277" spans="1:7" x14ac:dyDescent="0.35">
      <c r="A277" s="56"/>
      <c r="B277" s="58" t="s">
        <v>789</v>
      </c>
      <c r="C277" s="56" t="s">
        <v>141</v>
      </c>
      <c r="D277" s="56" t="s">
        <v>54</v>
      </c>
      <c r="E277" s="56"/>
      <c r="F277" s="56" t="s">
        <v>134</v>
      </c>
      <c r="G277" s="56" t="s">
        <v>139</v>
      </c>
    </row>
    <row r="278" spans="1:7" x14ac:dyDescent="0.35">
      <c r="A278" s="87" t="s">
        <v>727</v>
      </c>
      <c r="B278" s="87" t="s">
        <v>126</v>
      </c>
      <c r="C278" s="99">
        <v>0</v>
      </c>
      <c r="D278" s="87">
        <v>0</v>
      </c>
      <c r="F278" s="45"/>
      <c r="G278" s="45"/>
    </row>
    <row r="279" spans="1:7" x14ac:dyDescent="0.35">
      <c r="C279" s="99"/>
      <c r="F279" s="45"/>
      <c r="G279" s="45"/>
    </row>
    <row r="280" spans="1:7" x14ac:dyDescent="0.35">
      <c r="B280" s="83" t="s">
        <v>236</v>
      </c>
      <c r="C280" s="99"/>
      <c r="F280" s="45"/>
      <c r="G280" s="45"/>
    </row>
    <row r="281" spans="1:7" x14ac:dyDescent="0.35">
      <c r="A281" s="87" t="s">
        <v>728</v>
      </c>
      <c r="B281" s="87" t="s">
        <v>158</v>
      </c>
      <c r="C281" s="99">
        <v>0</v>
      </c>
      <c r="D281" s="99">
        <v>0</v>
      </c>
      <c r="F281" s="45" t="str">
        <f t="shared" ref="F281:F288" si="18">IF($C$289=0,"",IF(C281="[Mark as ND1 if not relevant]","",C281/$C$289))</f>
        <v/>
      </c>
      <c r="G281" s="45" t="str">
        <f t="shared" ref="G281:G288" si="19">IF($D$289=0,"",IF(D281="[Mark as ND1 if not relevant]","",D281/$D$289))</f>
        <v/>
      </c>
    </row>
    <row r="282" spans="1:7" x14ac:dyDescent="0.35">
      <c r="A282" s="87" t="s">
        <v>729</v>
      </c>
      <c r="B282" s="87" t="s">
        <v>160</v>
      </c>
      <c r="C282" s="99">
        <v>0</v>
      </c>
      <c r="D282" s="99">
        <v>0</v>
      </c>
      <c r="F282" s="45" t="str">
        <f t="shared" si="18"/>
        <v/>
      </c>
      <c r="G282" s="45" t="str">
        <f t="shared" si="19"/>
        <v/>
      </c>
    </row>
    <row r="283" spans="1:7" x14ac:dyDescent="0.35">
      <c r="A283" s="87" t="s">
        <v>730</v>
      </c>
      <c r="B283" s="87" t="s">
        <v>161</v>
      </c>
      <c r="C283" s="99">
        <v>0</v>
      </c>
      <c r="D283" s="99">
        <v>0</v>
      </c>
      <c r="F283" s="45" t="str">
        <f t="shared" si="18"/>
        <v/>
      </c>
      <c r="G283" s="45" t="str">
        <f t="shared" si="19"/>
        <v/>
      </c>
    </row>
    <row r="284" spans="1:7" x14ac:dyDescent="0.35">
      <c r="A284" s="87" t="s">
        <v>731</v>
      </c>
      <c r="B284" s="87" t="s">
        <v>162</v>
      </c>
      <c r="C284" s="99">
        <v>0</v>
      </c>
      <c r="D284" s="99">
        <v>0</v>
      </c>
      <c r="F284" s="45" t="str">
        <f t="shared" si="18"/>
        <v/>
      </c>
      <c r="G284" s="45" t="str">
        <f t="shared" si="19"/>
        <v/>
      </c>
    </row>
    <row r="285" spans="1:7" x14ac:dyDescent="0.35">
      <c r="A285" s="87" t="s">
        <v>732</v>
      </c>
      <c r="B285" s="87" t="s">
        <v>163</v>
      </c>
      <c r="C285" s="99">
        <v>0</v>
      </c>
      <c r="D285" s="99">
        <v>0</v>
      </c>
      <c r="F285" s="45" t="str">
        <f t="shared" si="18"/>
        <v/>
      </c>
      <c r="G285" s="45" t="str">
        <f t="shared" si="19"/>
        <v/>
      </c>
    </row>
    <row r="286" spans="1:7" x14ac:dyDescent="0.35">
      <c r="A286" s="87" t="s">
        <v>733</v>
      </c>
      <c r="B286" s="87" t="s">
        <v>164</v>
      </c>
      <c r="C286" s="99">
        <v>0</v>
      </c>
      <c r="D286" s="99">
        <v>0</v>
      </c>
      <c r="F286" s="45" t="str">
        <f t="shared" si="18"/>
        <v/>
      </c>
      <c r="G286" s="45" t="str">
        <f t="shared" si="19"/>
        <v/>
      </c>
    </row>
    <row r="287" spans="1:7" x14ac:dyDescent="0.35">
      <c r="A287" s="87" t="s">
        <v>734</v>
      </c>
      <c r="B287" s="87" t="s">
        <v>165</v>
      </c>
      <c r="C287" s="99">
        <v>0</v>
      </c>
      <c r="D287" s="99">
        <v>0</v>
      </c>
      <c r="F287" s="45" t="str">
        <f t="shared" si="18"/>
        <v/>
      </c>
      <c r="G287" s="45" t="str">
        <f t="shared" si="19"/>
        <v/>
      </c>
    </row>
    <row r="288" spans="1:7" x14ac:dyDescent="0.35">
      <c r="A288" s="87" t="s">
        <v>735</v>
      </c>
      <c r="B288" s="87" t="s">
        <v>159</v>
      </c>
      <c r="C288" s="99">
        <v>0</v>
      </c>
      <c r="D288" s="99">
        <v>0</v>
      </c>
      <c r="F288" s="45" t="str">
        <f t="shared" si="18"/>
        <v/>
      </c>
      <c r="G288" s="45" t="str">
        <f t="shared" si="19"/>
        <v/>
      </c>
    </row>
    <row r="289" spans="1:7" x14ac:dyDescent="0.35">
      <c r="A289" s="87" t="s">
        <v>736</v>
      </c>
      <c r="B289" s="54" t="s">
        <v>1</v>
      </c>
      <c r="C289" s="99">
        <f>SUM(C281:C288)</f>
        <v>0</v>
      </c>
      <c r="D289" s="87">
        <f>SUM(D281:D288)</f>
        <v>0</v>
      </c>
      <c r="F289" s="45"/>
      <c r="G289" s="45"/>
    </row>
    <row r="290" spans="1:7" outlineLevel="1" x14ac:dyDescent="0.35">
      <c r="A290" s="87" t="s">
        <v>737</v>
      </c>
      <c r="B290" s="65" t="s">
        <v>166</v>
      </c>
      <c r="C290" s="99"/>
      <c r="F290" s="45"/>
      <c r="G290" s="45"/>
    </row>
    <row r="291" spans="1:7" outlineLevel="1" x14ac:dyDescent="0.35">
      <c r="A291" s="87" t="s">
        <v>738</v>
      </c>
      <c r="B291" s="65" t="s">
        <v>167</v>
      </c>
      <c r="C291" s="99"/>
      <c r="F291" s="45"/>
      <c r="G291" s="45"/>
    </row>
    <row r="292" spans="1:7" outlineLevel="1" x14ac:dyDescent="0.35">
      <c r="A292" s="87" t="s">
        <v>739</v>
      </c>
      <c r="B292" s="65" t="s">
        <v>168</v>
      </c>
      <c r="C292" s="99"/>
      <c r="F292" s="45"/>
      <c r="G292" s="45"/>
    </row>
    <row r="293" spans="1:7" outlineLevel="1" x14ac:dyDescent="0.35">
      <c r="A293" s="87" t="s">
        <v>740</v>
      </c>
      <c r="B293" s="65" t="s">
        <v>169</v>
      </c>
      <c r="C293" s="99"/>
      <c r="F293" s="45"/>
      <c r="G293" s="45"/>
    </row>
    <row r="294" spans="1:7" outlineLevel="1" x14ac:dyDescent="0.35">
      <c r="A294" s="87" t="s">
        <v>741</v>
      </c>
      <c r="B294" s="65" t="s">
        <v>170</v>
      </c>
      <c r="C294" s="99"/>
      <c r="F294" s="45"/>
      <c r="G294" s="45"/>
    </row>
    <row r="295" spans="1:7" outlineLevel="1" x14ac:dyDescent="0.35">
      <c r="A295" s="87" t="s">
        <v>742</v>
      </c>
      <c r="B295" s="65" t="s">
        <v>171</v>
      </c>
      <c r="C295" s="99"/>
      <c r="F295" s="45"/>
      <c r="G295" s="45"/>
    </row>
    <row r="296" spans="1:7" outlineLevel="1" x14ac:dyDescent="0.35">
      <c r="A296" s="87" t="s">
        <v>743</v>
      </c>
      <c r="B296" s="65"/>
      <c r="C296" s="99"/>
      <c r="F296" s="45"/>
      <c r="G296" s="45"/>
    </row>
    <row r="297" spans="1:7" outlineLevel="1" x14ac:dyDescent="0.35">
      <c r="A297" s="87" t="s">
        <v>744</v>
      </c>
      <c r="B297" s="65"/>
      <c r="C297" s="99"/>
      <c r="F297" s="45"/>
      <c r="G297" s="45"/>
    </row>
    <row r="298" spans="1:7" outlineLevel="1" x14ac:dyDescent="0.35">
      <c r="A298" s="87" t="s">
        <v>745</v>
      </c>
      <c r="B298" s="65"/>
      <c r="C298" s="99"/>
      <c r="F298" s="45"/>
      <c r="G298" s="45"/>
    </row>
    <row r="299" spans="1:7" x14ac:dyDescent="0.35">
      <c r="A299" s="56"/>
      <c r="B299" s="58" t="s">
        <v>790</v>
      </c>
      <c r="C299" s="56" t="s">
        <v>127</v>
      </c>
      <c r="D299" s="56"/>
      <c r="E299" s="56"/>
      <c r="F299" s="56"/>
      <c r="G299" s="57"/>
    </row>
    <row r="300" spans="1:7" x14ac:dyDescent="0.35">
      <c r="A300" s="87" t="s">
        <v>746</v>
      </c>
      <c r="B300" s="83" t="s">
        <v>28</v>
      </c>
      <c r="C300" s="45" t="s">
        <v>176</v>
      </c>
      <c r="G300" s="87"/>
    </row>
    <row r="301" spans="1:7" x14ac:dyDescent="0.35">
      <c r="A301" s="87" t="s">
        <v>747</v>
      </c>
      <c r="B301" s="83" t="s">
        <v>29</v>
      </c>
      <c r="C301" s="45" t="s">
        <v>176</v>
      </c>
      <c r="G301" s="87"/>
    </row>
    <row r="302" spans="1:7" x14ac:dyDescent="0.35">
      <c r="A302" s="87" t="s">
        <v>748</v>
      </c>
      <c r="B302" s="83" t="s">
        <v>128</v>
      </c>
      <c r="C302" s="45" t="s">
        <v>176</v>
      </c>
      <c r="G302" s="87"/>
    </row>
    <row r="303" spans="1:7" x14ac:dyDescent="0.35">
      <c r="A303" s="87" t="s">
        <v>749</v>
      </c>
      <c r="B303" s="83" t="s">
        <v>30</v>
      </c>
      <c r="C303" s="45" t="s">
        <v>176</v>
      </c>
      <c r="G303" s="87"/>
    </row>
    <row r="304" spans="1:7" x14ac:dyDescent="0.35">
      <c r="A304" s="87" t="s">
        <v>750</v>
      </c>
      <c r="B304" s="83" t="s">
        <v>65</v>
      </c>
      <c r="C304" s="45" t="s">
        <v>176</v>
      </c>
      <c r="G304" s="87"/>
    </row>
    <row r="305" spans="1:7" x14ac:dyDescent="0.35">
      <c r="A305" s="87" t="s">
        <v>751</v>
      </c>
      <c r="B305" s="83" t="s">
        <v>117</v>
      </c>
      <c r="C305" s="45" t="s">
        <v>176</v>
      </c>
      <c r="G305" s="87"/>
    </row>
    <row r="306" spans="1:7" x14ac:dyDescent="0.35">
      <c r="A306" s="87" t="s">
        <v>752</v>
      </c>
      <c r="B306" s="83" t="s">
        <v>199</v>
      </c>
      <c r="C306" s="45" t="s">
        <v>176</v>
      </c>
      <c r="G306" s="87"/>
    </row>
    <row r="307" spans="1:7" x14ac:dyDescent="0.35">
      <c r="A307" s="87" t="s">
        <v>753</v>
      </c>
      <c r="B307" s="83" t="s">
        <v>31</v>
      </c>
      <c r="C307" s="45" t="s">
        <v>176</v>
      </c>
      <c r="G307" s="87"/>
    </row>
    <row r="308" spans="1:7" x14ac:dyDescent="0.35">
      <c r="A308" s="87" t="s">
        <v>754</v>
      </c>
      <c r="B308" s="83" t="s">
        <v>200</v>
      </c>
      <c r="C308" s="45" t="s">
        <v>176</v>
      </c>
      <c r="G308" s="87"/>
    </row>
    <row r="309" spans="1:7" x14ac:dyDescent="0.35">
      <c r="A309" s="87" t="s">
        <v>755</v>
      </c>
      <c r="B309" s="83" t="s">
        <v>2</v>
      </c>
      <c r="C309" s="45" t="s">
        <v>176</v>
      </c>
      <c r="G309" s="87"/>
    </row>
    <row r="310" spans="1:7" outlineLevel="1" x14ac:dyDescent="0.35">
      <c r="A310" s="87" t="s">
        <v>756</v>
      </c>
      <c r="B310" s="65" t="s">
        <v>149</v>
      </c>
      <c r="C310" s="45"/>
      <c r="G310" s="87"/>
    </row>
    <row r="311" spans="1:7" outlineLevel="1" x14ac:dyDescent="0.35">
      <c r="A311" s="87" t="s">
        <v>757</v>
      </c>
      <c r="B311" s="65" t="s">
        <v>144</v>
      </c>
      <c r="C311" s="45"/>
      <c r="G311" s="87"/>
    </row>
    <row r="312" spans="1:7" outlineLevel="1" x14ac:dyDescent="0.35">
      <c r="A312" s="87" t="s">
        <v>758</v>
      </c>
      <c r="B312" s="65" t="s">
        <v>144</v>
      </c>
      <c r="C312" s="45"/>
      <c r="G312" s="87"/>
    </row>
    <row r="313" spans="1:7" outlineLevel="1" x14ac:dyDescent="0.35">
      <c r="A313" s="87" t="s">
        <v>759</v>
      </c>
      <c r="B313" s="65" t="s">
        <v>144</v>
      </c>
      <c r="C313" s="45"/>
      <c r="G313" s="87"/>
    </row>
    <row r="314" spans="1:7" outlineLevel="1" x14ac:dyDescent="0.35">
      <c r="A314" s="87" t="s">
        <v>760</v>
      </c>
      <c r="B314" s="65" t="s">
        <v>144</v>
      </c>
      <c r="C314" s="45"/>
      <c r="G314" s="87"/>
    </row>
    <row r="315" spans="1:7" outlineLevel="1" x14ac:dyDescent="0.35">
      <c r="A315" s="87" t="s">
        <v>761</v>
      </c>
      <c r="B315" s="65" t="s">
        <v>144</v>
      </c>
      <c r="C315" s="45"/>
      <c r="G315" s="87"/>
    </row>
    <row r="316" spans="1:7" outlineLevel="1" x14ac:dyDescent="0.35">
      <c r="A316" s="87" t="s">
        <v>762</v>
      </c>
      <c r="B316" s="65" t="s">
        <v>144</v>
      </c>
      <c r="C316" s="45"/>
      <c r="G316" s="87"/>
    </row>
    <row r="317" spans="1:7" outlineLevel="1" x14ac:dyDescent="0.35">
      <c r="A317" s="87" t="s">
        <v>763</v>
      </c>
      <c r="B317" s="65" t="s">
        <v>144</v>
      </c>
      <c r="C317" s="45"/>
      <c r="G317" s="87"/>
    </row>
    <row r="318" spans="1:7" outlineLevel="1" x14ac:dyDescent="0.35">
      <c r="A318" s="87" t="s">
        <v>764</v>
      </c>
      <c r="B318" s="65" t="s">
        <v>144</v>
      </c>
      <c r="C318" s="45"/>
      <c r="G318" s="87"/>
    </row>
    <row r="319" spans="1:7" outlineLevel="1" x14ac:dyDescent="0.35">
      <c r="A319" s="87" t="s">
        <v>765</v>
      </c>
      <c r="B319" s="65" t="s">
        <v>144</v>
      </c>
      <c r="C319" s="45"/>
      <c r="G319" s="87"/>
    </row>
    <row r="320" spans="1:7" outlineLevel="1" x14ac:dyDescent="0.35">
      <c r="A320" s="87" t="s">
        <v>766</v>
      </c>
      <c r="B320" s="65" t="s">
        <v>144</v>
      </c>
      <c r="C320" s="45"/>
      <c r="G320" s="87"/>
    </row>
    <row r="321" spans="1:8" outlineLevel="1" x14ac:dyDescent="0.35">
      <c r="A321" s="87" t="s">
        <v>767</v>
      </c>
      <c r="B321" s="65" t="s">
        <v>144</v>
      </c>
      <c r="C321" s="45"/>
    </row>
    <row r="322" spans="1:8" s="87" customFormat="1" outlineLevel="1" x14ac:dyDescent="0.35">
      <c r="A322" s="87" t="s">
        <v>768</v>
      </c>
      <c r="B322" s="65" t="s">
        <v>144</v>
      </c>
      <c r="C322" s="45"/>
      <c r="G322" s="50"/>
      <c r="H322" s="49"/>
    </row>
    <row r="323" spans="1:8" s="87" customFormat="1" outlineLevel="1" x14ac:dyDescent="0.35">
      <c r="A323" s="87" t="s">
        <v>769</v>
      </c>
      <c r="B323" s="65" t="s">
        <v>144</v>
      </c>
      <c r="C323" s="45"/>
      <c r="G323" s="50"/>
      <c r="H323" s="49"/>
    </row>
    <row r="324" spans="1:8" s="87" customFormat="1" outlineLevel="1" x14ac:dyDescent="0.35">
      <c r="A324" s="87" t="s">
        <v>770</v>
      </c>
      <c r="B324" s="65" t="s">
        <v>144</v>
      </c>
      <c r="C324" s="45"/>
      <c r="G324" s="50"/>
      <c r="H324" s="49"/>
    </row>
    <row r="325" spans="1:8" s="87" customFormat="1" outlineLevel="1" x14ac:dyDescent="0.35">
      <c r="A325" s="87" t="s">
        <v>771</v>
      </c>
      <c r="B325" s="65" t="s">
        <v>144</v>
      </c>
      <c r="C325" s="45"/>
      <c r="G325" s="50"/>
      <c r="H325" s="49"/>
    </row>
    <row r="326" spans="1:8" s="87" customFormat="1" outlineLevel="1" x14ac:dyDescent="0.35">
      <c r="A326" s="87" t="s">
        <v>772</v>
      </c>
      <c r="B326" s="65" t="s">
        <v>144</v>
      </c>
      <c r="C326" s="45"/>
      <c r="G326" s="50"/>
      <c r="H326" s="49"/>
    </row>
    <row r="327" spans="1:8" s="87" customFormat="1" x14ac:dyDescent="0.35">
      <c r="G327" s="50"/>
      <c r="H327" s="49"/>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5" location="'2. Harmonised Glossary'!A9" display="Breakdown by Interest Rate"/>
    <hyperlink ref="B145" location="'2. Harmonised Glossary'!A14" display="Non-Performing Loans (NPLs)"/>
    <hyperlink ref="B11" location="'2. Harmonised Glossary'!A12" display="Property Type Information"/>
    <hyperlink ref="B168" location="'2. Harmonised Glossary'!A288" display="Loan to Value (LTV) Information - Un-indexed"/>
    <hyperlink ref="B190" location="'2. Harmonised Glossary'!A11" display="Loan to Value (LTV) Information - Indexed"/>
    <hyperlink ref="B255" location="'2. Harmonised Glossary'!A11" display="Loan to Value (LTV) Information - Un-indexed"/>
    <hyperlink ref="B27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70" zoomScaleNormal="70" workbookViewId="0"/>
  </sheetViews>
  <sheetFormatPr defaultColWidth="11.453125" defaultRowHeight="14.5" outlineLevelRow="1" x14ac:dyDescent="0.35"/>
  <cols>
    <col min="1" max="1" width="16.36328125" style="48" customWidth="1" collapsed="1"/>
    <col min="2" max="2" width="89.90625" style="4" bestFit="1" customWidth="1" collapsed="1"/>
    <col min="3" max="3" width="134.6328125" style="12" customWidth="1" collapsed="1"/>
    <col min="4" max="13" width="11.453125" style="12" collapsed="1"/>
  </cols>
  <sheetData>
    <row r="1" spans="1:13" ht="31" x14ac:dyDescent="0.35">
      <c r="A1" s="18" t="s">
        <v>245</v>
      </c>
      <c r="B1" s="18"/>
      <c r="C1" s="2"/>
    </row>
    <row r="2" spans="1:13" x14ac:dyDescent="0.35">
      <c r="B2" s="2"/>
      <c r="C2" s="2"/>
    </row>
    <row r="3" spans="1:13" x14ac:dyDescent="0.35">
      <c r="A3" s="76" t="s">
        <v>61</v>
      </c>
      <c r="B3" s="40"/>
      <c r="C3" s="2"/>
    </row>
    <row r="4" spans="1:13" x14ac:dyDescent="0.35">
      <c r="C4" s="2"/>
    </row>
    <row r="5" spans="1:13" ht="18.5" x14ac:dyDescent="0.35">
      <c r="A5" s="17" t="s">
        <v>215</v>
      </c>
      <c r="B5" s="17" t="s">
        <v>820</v>
      </c>
      <c r="C5" s="16" t="s">
        <v>59</v>
      </c>
    </row>
    <row r="6" spans="1:13" x14ac:dyDescent="0.35">
      <c r="A6" s="70" t="s">
        <v>791</v>
      </c>
      <c r="B6" s="10" t="s">
        <v>231</v>
      </c>
      <c r="C6" s="4" t="s">
        <v>51</v>
      </c>
    </row>
    <row r="7" spans="1:13" s="81" customFormat="1" x14ac:dyDescent="0.35">
      <c r="A7" s="86" t="s">
        <v>792</v>
      </c>
      <c r="B7" s="43" t="s">
        <v>232</v>
      </c>
      <c r="C7" s="87" t="s">
        <v>51</v>
      </c>
      <c r="D7" s="84"/>
      <c r="E7" s="84"/>
      <c r="F7" s="84"/>
      <c r="G7" s="84"/>
      <c r="H7" s="84"/>
      <c r="I7" s="84"/>
      <c r="J7" s="84"/>
      <c r="K7" s="84"/>
      <c r="L7" s="84"/>
      <c r="M7" s="84"/>
    </row>
    <row r="8" spans="1:13" s="81" customFormat="1" x14ac:dyDescent="0.35">
      <c r="A8" s="86" t="s">
        <v>793</v>
      </c>
      <c r="B8" s="43" t="s">
        <v>233</v>
      </c>
      <c r="C8" s="87" t="s">
        <v>51</v>
      </c>
      <c r="D8" s="84"/>
      <c r="E8" s="84"/>
      <c r="F8" s="84"/>
      <c r="G8" s="84"/>
      <c r="H8" s="84"/>
      <c r="I8" s="84"/>
      <c r="J8" s="84"/>
      <c r="K8" s="84"/>
      <c r="L8" s="84"/>
      <c r="M8" s="84"/>
    </row>
    <row r="9" spans="1:13" x14ac:dyDescent="0.35">
      <c r="A9" s="86" t="s">
        <v>794</v>
      </c>
      <c r="B9" s="10" t="s">
        <v>60</v>
      </c>
      <c r="C9" s="4" t="s">
        <v>51</v>
      </c>
    </row>
    <row r="10" spans="1:13" ht="44.25" customHeight="1" x14ac:dyDescent="0.35">
      <c r="A10" s="86" t="s">
        <v>795</v>
      </c>
      <c r="B10" s="43" t="s">
        <v>241</v>
      </c>
      <c r="C10" s="87" t="s">
        <v>51</v>
      </c>
    </row>
    <row r="11" spans="1:13" s="81" customFormat="1" ht="54.75" customHeight="1" x14ac:dyDescent="0.35">
      <c r="A11" s="86" t="s">
        <v>796</v>
      </c>
      <c r="B11" s="43" t="s">
        <v>242</v>
      </c>
      <c r="C11" s="87" t="s">
        <v>51</v>
      </c>
      <c r="D11" s="84"/>
      <c r="E11" s="84"/>
      <c r="F11" s="84"/>
      <c r="G11" s="84"/>
      <c r="H11" s="84"/>
      <c r="I11" s="84"/>
      <c r="J11" s="84"/>
      <c r="K11" s="84"/>
      <c r="L11" s="84"/>
      <c r="M11" s="84"/>
    </row>
    <row r="12" spans="1:13" x14ac:dyDescent="0.35">
      <c r="A12" s="86" t="s">
        <v>797</v>
      </c>
      <c r="B12" s="10" t="s">
        <v>235</v>
      </c>
      <c r="C12" s="4" t="s">
        <v>51</v>
      </c>
    </row>
    <row r="13" spans="1:13" s="81" customFormat="1" x14ac:dyDescent="0.35">
      <c r="A13" s="86" t="s">
        <v>798</v>
      </c>
      <c r="B13" s="43" t="s">
        <v>250</v>
      </c>
      <c r="C13" s="87"/>
      <c r="D13" s="84"/>
      <c r="E13" s="84"/>
      <c r="F13" s="84"/>
      <c r="G13" s="84"/>
      <c r="H13" s="84"/>
      <c r="I13" s="84"/>
      <c r="J13" s="84"/>
      <c r="K13" s="84"/>
      <c r="L13" s="84"/>
      <c r="M13" s="84"/>
    </row>
    <row r="14" spans="1:13" s="81" customFormat="1" ht="29" x14ac:dyDescent="0.35">
      <c r="A14" s="86" t="s">
        <v>799</v>
      </c>
      <c r="B14" s="43" t="s">
        <v>251</v>
      </c>
      <c r="C14" s="87"/>
      <c r="D14" s="84"/>
      <c r="E14" s="84"/>
      <c r="F14" s="84"/>
      <c r="G14" s="84"/>
      <c r="H14" s="84"/>
      <c r="I14" s="84"/>
      <c r="J14" s="84"/>
      <c r="K14" s="84"/>
      <c r="L14" s="84"/>
      <c r="M14" s="84"/>
    </row>
    <row r="15" spans="1:13" s="81" customFormat="1" x14ac:dyDescent="0.35">
      <c r="A15" s="86" t="s">
        <v>800</v>
      </c>
      <c r="B15" s="43" t="s">
        <v>234</v>
      </c>
      <c r="C15" s="87"/>
      <c r="D15" s="84"/>
      <c r="E15" s="84"/>
      <c r="F15" s="84"/>
      <c r="G15" s="84"/>
      <c r="H15" s="84"/>
      <c r="I15" s="84"/>
      <c r="J15" s="84"/>
      <c r="K15" s="84"/>
      <c r="L15" s="84"/>
      <c r="M15" s="84"/>
    </row>
    <row r="16" spans="1:13" ht="29" x14ac:dyDescent="0.35">
      <c r="A16" s="86" t="s">
        <v>801</v>
      </c>
      <c r="B16" s="11" t="s">
        <v>252</v>
      </c>
      <c r="C16" s="4" t="s">
        <v>51</v>
      </c>
    </row>
    <row r="17" spans="1:13" ht="30" customHeight="1" x14ac:dyDescent="0.35">
      <c r="A17" s="86" t="s">
        <v>802</v>
      </c>
      <c r="B17" s="11" t="s">
        <v>143</v>
      </c>
      <c r="C17" s="4" t="s">
        <v>51</v>
      </c>
    </row>
    <row r="18" spans="1:13" x14ac:dyDescent="0.35">
      <c r="A18" s="86" t="s">
        <v>803</v>
      </c>
      <c r="B18" s="11" t="s">
        <v>140</v>
      </c>
      <c r="C18" s="51" t="s">
        <v>51</v>
      </c>
    </row>
    <row r="19" spans="1:13" s="48" customFormat="1" outlineLevel="1" x14ac:dyDescent="0.35">
      <c r="A19" s="86" t="s">
        <v>804</v>
      </c>
      <c r="B19" s="11" t="s">
        <v>823</v>
      </c>
      <c r="C19" s="51"/>
      <c r="D19" s="12"/>
      <c r="E19" s="12"/>
      <c r="F19" s="12"/>
      <c r="G19" s="12"/>
      <c r="H19" s="12"/>
      <c r="I19" s="12"/>
      <c r="J19" s="12"/>
      <c r="K19" s="12"/>
      <c r="L19" s="12"/>
      <c r="M19" s="12"/>
    </row>
    <row r="20" spans="1:13" s="81" customFormat="1" outlineLevel="1" x14ac:dyDescent="0.35">
      <c r="A20" s="86" t="s">
        <v>805</v>
      </c>
      <c r="B20" s="85"/>
      <c r="C20" s="82"/>
      <c r="D20" s="84"/>
      <c r="E20" s="84"/>
      <c r="F20" s="84"/>
      <c r="G20" s="84"/>
      <c r="H20" s="84"/>
      <c r="I20" s="84"/>
      <c r="J20" s="84"/>
      <c r="K20" s="84"/>
      <c r="L20" s="84"/>
      <c r="M20" s="84"/>
    </row>
    <row r="21" spans="1:13" s="81" customFormat="1" outlineLevel="1" x14ac:dyDescent="0.35">
      <c r="A21" s="86" t="s">
        <v>806</v>
      </c>
      <c r="B21" s="85"/>
      <c r="C21" s="82"/>
      <c r="D21" s="84"/>
      <c r="E21" s="84"/>
      <c r="F21" s="84"/>
      <c r="G21" s="84"/>
      <c r="H21" s="84"/>
      <c r="I21" s="84"/>
      <c r="J21" s="84"/>
      <c r="K21" s="84"/>
      <c r="L21" s="84"/>
      <c r="M21" s="84"/>
    </row>
    <row r="22" spans="1:13" s="81" customFormat="1" outlineLevel="1" x14ac:dyDescent="0.35">
      <c r="A22" s="86" t="s">
        <v>807</v>
      </c>
      <c r="B22" s="85"/>
      <c r="C22" s="82"/>
      <c r="D22" s="84"/>
      <c r="E22" s="84"/>
      <c r="F22" s="84"/>
      <c r="G22" s="84"/>
      <c r="H22" s="84"/>
      <c r="I22" s="84"/>
      <c r="J22" s="84"/>
      <c r="K22" s="84"/>
      <c r="L22" s="84"/>
      <c r="M22" s="84"/>
    </row>
    <row r="23" spans="1:13" s="81" customFormat="1" outlineLevel="1" x14ac:dyDescent="0.35">
      <c r="A23" s="86" t="s">
        <v>808</v>
      </c>
      <c r="B23" s="85"/>
      <c r="C23" s="82"/>
      <c r="D23" s="84"/>
      <c r="E23" s="84"/>
      <c r="F23" s="84"/>
      <c r="G23" s="84"/>
      <c r="H23" s="84"/>
      <c r="I23" s="84"/>
      <c r="J23" s="84"/>
      <c r="K23" s="84"/>
      <c r="L23" s="84"/>
      <c r="M23" s="84"/>
    </row>
    <row r="24" spans="1:13" s="48" customFormat="1" ht="18.5" x14ac:dyDescent="0.35">
      <c r="A24" s="17"/>
      <c r="B24" s="17" t="s">
        <v>821</v>
      </c>
      <c r="C24" s="16" t="s">
        <v>152</v>
      </c>
      <c r="D24" s="12"/>
      <c r="E24" s="12"/>
      <c r="F24" s="12"/>
      <c r="G24" s="12"/>
      <c r="H24" s="12"/>
      <c r="I24" s="12"/>
      <c r="J24" s="12"/>
      <c r="K24" s="12"/>
      <c r="L24" s="12"/>
      <c r="M24" s="12"/>
    </row>
    <row r="25" spans="1:13" s="48" customFormat="1" x14ac:dyDescent="0.35">
      <c r="A25" s="86" t="s">
        <v>809</v>
      </c>
      <c r="B25" s="11" t="s">
        <v>153</v>
      </c>
      <c r="C25" s="51" t="s">
        <v>175</v>
      </c>
      <c r="D25" s="12"/>
      <c r="E25" s="12"/>
      <c r="F25" s="12"/>
      <c r="G25" s="12"/>
      <c r="H25" s="12"/>
      <c r="I25" s="12"/>
      <c r="J25" s="12"/>
      <c r="K25" s="12"/>
      <c r="L25" s="12"/>
      <c r="M25" s="12"/>
    </row>
    <row r="26" spans="1:13" s="48" customFormat="1" x14ac:dyDescent="0.35">
      <c r="A26" s="86" t="s">
        <v>810</v>
      </c>
      <c r="B26" s="11" t="s">
        <v>154</v>
      </c>
      <c r="C26" s="51" t="s">
        <v>176</v>
      </c>
      <c r="D26" s="12"/>
      <c r="E26" s="12"/>
      <c r="F26" s="12"/>
      <c r="G26" s="12"/>
      <c r="H26" s="12"/>
      <c r="I26" s="12"/>
      <c r="J26" s="12"/>
      <c r="K26" s="12"/>
      <c r="L26" s="12"/>
      <c r="M26" s="12"/>
    </row>
    <row r="27" spans="1:13" s="48" customFormat="1" x14ac:dyDescent="0.35">
      <c r="A27" s="86" t="s">
        <v>811</v>
      </c>
      <c r="B27" s="11" t="s">
        <v>155</v>
      </c>
      <c r="C27" s="51" t="s">
        <v>177</v>
      </c>
      <c r="D27" s="12"/>
      <c r="E27" s="12"/>
      <c r="F27" s="12"/>
      <c r="G27" s="12"/>
      <c r="H27" s="12"/>
      <c r="I27" s="12"/>
      <c r="J27" s="12"/>
      <c r="K27" s="12"/>
      <c r="L27" s="12"/>
      <c r="M27" s="12"/>
    </row>
    <row r="28" spans="1:13" s="48" customFormat="1" outlineLevel="1" x14ac:dyDescent="0.35">
      <c r="A28" s="86" t="s">
        <v>809</v>
      </c>
      <c r="B28" s="52"/>
      <c r="C28" s="51"/>
      <c r="D28" s="12"/>
      <c r="E28" s="12"/>
      <c r="F28" s="12"/>
      <c r="G28" s="12"/>
      <c r="H28" s="12"/>
      <c r="I28" s="12"/>
      <c r="J28" s="12"/>
      <c r="K28" s="12"/>
      <c r="L28" s="12"/>
      <c r="M28" s="12"/>
    </row>
    <row r="29" spans="1:13" s="48" customFormat="1" outlineLevel="1" x14ac:dyDescent="0.35">
      <c r="A29" s="86" t="s">
        <v>812</v>
      </c>
      <c r="B29" s="52"/>
      <c r="C29" s="51"/>
      <c r="D29" s="12"/>
      <c r="E29" s="12"/>
      <c r="F29" s="12"/>
      <c r="G29" s="12"/>
      <c r="H29" s="12"/>
      <c r="I29" s="12"/>
      <c r="J29" s="12"/>
      <c r="K29" s="12"/>
      <c r="L29" s="12"/>
      <c r="M29" s="12"/>
    </row>
    <row r="30" spans="1:13" s="48" customFormat="1" outlineLevel="1" x14ac:dyDescent="0.35">
      <c r="A30" s="86" t="s">
        <v>813</v>
      </c>
      <c r="B30" s="11"/>
      <c r="C30" s="51"/>
      <c r="D30" s="12"/>
      <c r="E30" s="12"/>
      <c r="F30" s="12"/>
      <c r="G30" s="12"/>
      <c r="H30" s="12"/>
      <c r="I30" s="12"/>
      <c r="J30" s="12"/>
      <c r="K30" s="12"/>
      <c r="L30" s="12"/>
      <c r="M30" s="12"/>
    </row>
    <row r="31" spans="1:13" ht="18.5" x14ac:dyDescent="0.35">
      <c r="A31" s="17"/>
      <c r="B31" s="17" t="s">
        <v>822</v>
      </c>
      <c r="C31" s="16" t="s">
        <v>59</v>
      </c>
    </row>
    <row r="32" spans="1:13" x14ac:dyDescent="0.35">
      <c r="A32" s="86" t="s">
        <v>814</v>
      </c>
      <c r="B32" s="10" t="s">
        <v>62</v>
      </c>
      <c r="C32" s="4" t="s">
        <v>51</v>
      </c>
    </row>
    <row r="33" spans="1:2" x14ac:dyDescent="0.35">
      <c r="A33" s="86" t="s">
        <v>815</v>
      </c>
      <c r="B33" s="6"/>
    </row>
    <row r="34" spans="1:2" x14ac:dyDescent="0.35">
      <c r="A34" s="86" t="s">
        <v>816</v>
      </c>
      <c r="B34" s="6"/>
    </row>
    <row r="35" spans="1:2" x14ac:dyDescent="0.35">
      <c r="A35" s="86" t="s">
        <v>817</v>
      </c>
      <c r="B35" s="6"/>
    </row>
    <row r="36" spans="1:2" x14ac:dyDescent="0.35">
      <c r="A36" s="86" t="s">
        <v>818</v>
      </c>
      <c r="B36" s="6"/>
    </row>
    <row r="37" spans="1:2" x14ac:dyDescent="0.35">
      <c r="A37" s="86" t="s">
        <v>819</v>
      </c>
      <c r="B37" s="6"/>
    </row>
    <row r="38" spans="1:2" x14ac:dyDescent="0.35">
      <c r="B38" s="6"/>
    </row>
    <row r="39" spans="1:2" x14ac:dyDescent="0.35">
      <c r="B39" s="6"/>
    </row>
    <row r="40" spans="1:2" x14ac:dyDescent="0.35">
      <c r="B40" s="6"/>
    </row>
    <row r="41" spans="1:2" x14ac:dyDescent="0.35">
      <c r="B41" s="6"/>
    </row>
    <row r="42" spans="1:2" x14ac:dyDescent="0.35">
      <c r="B42" s="6"/>
    </row>
    <row r="43" spans="1:2" x14ac:dyDescent="0.35">
      <c r="B43" s="6"/>
    </row>
    <row r="44" spans="1:2" x14ac:dyDescent="0.35">
      <c r="B44" s="6"/>
    </row>
    <row r="45" spans="1:2" x14ac:dyDescent="0.35">
      <c r="B45" s="6"/>
    </row>
    <row r="46" spans="1:2" x14ac:dyDescent="0.35">
      <c r="B46" s="6"/>
    </row>
    <row r="47" spans="1:2" x14ac:dyDescent="0.35">
      <c r="B47" s="6"/>
    </row>
    <row r="48" spans="1:2" x14ac:dyDescent="0.35">
      <c r="B48" s="6"/>
    </row>
    <row r="49" spans="2:2" x14ac:dyDescent="0.35">
      <c r="B49" s="6"/>
    </row>
    <row r="50" spans="2:2" x14ac:dyDescent="0.35">
      <c r="B50" s="6"/>
    </row>
    <row r="51" spans="2:2" x14ac:dyDescent="0.35">
      <c r="B51" s="6"/>
    </row>
    <row r="52" spans="2:2" x14ac:dyDescent="0.35">
      <c r="B52" s="6"/>
    </row>
    <row r="53" spans="2:2" x14ac:dyDescent="0.35">
      <c r="B53" s="6"/>
    </row>
    <row r="54" spans="2:2" x14ac:dyDescent="0.35">
      <c r="B54" s="6"/>
    </row>
    <row r="55" spans="2:2" x14ac:dyDescent="0.35">
      <c r="B55" s="6"/>
    </row>
    <row r="56" spans="2:2" x14ac:dyDescent="0.35">
      <c r="B56" s="6"/>
    </row>
    <row r="57" spans="2:2" x14ac:dyDescent="0.35">
      <c r="B57" s="6"/>
    </row>
    <row r="58" spans="2:2" x14ac:dyDescent="0.35">
      <c r="B58" s="6"/>
    </row>
    <row r="59" spans="2:2" x14ac:dyDescent="0.35">
      <c r="B59" s="6"/>
    </row>
    <row r="60" spans="2:2" x14ac:dyDescent="0.35">
      <c r="B60" s="6"/>
    </row>
    <row r="61" spans="2:2" x14ac:dyDescent="0.35">
      <c r="B61" s="6"/>
    </row>
    <row r="62" spans="2:2" x14ac:dyDescent="0.35">
      <c r="B62" s="6"/>
    </row>
    <row r="63" spans="2:2" x14ac:dyDescent="0.35">
      <c r="B63" s="6"/>
    </row>
    <row r="64" spans="2:2" x14ac:dyDescent="0.35">
      <c r="B64" s="6"/>
    </row>
    <row r="65" spans="2:2" x14ac:dyDescent="0.35">
      <c r="B65" s="6"/>
    </row>
    <row r="66" spans="2:2" x14ac:dyDescent="0.35">
      <c r="B66" s="6"/>
    </row>
    <row r="67" spans="2:2" x14ac:dyDescent="0.35">
      <c r="B67" s="6"/>
    </row>
    <row r="68" spans="2:2" x14ac:dyDescent="0.35">
      <c r="B68" s="6"/>
    </row>
    <row r="69" spans="2:2" x14ac:dyDescent="0.35">
      <c r="B69" s="6"/>
    </row>
    <row r="70" spans="2:2" x14ac:dyDescent="0.35">
      <c r="B70" s="6"/>
    </row>
    <row r="71" spans="2:2" x14ac:dyDescent="0.35">
      <c r="B71" s="6"/>
    </row>
    <row r="72" spans="2:2" x14ac:dyDescent="0.35">
      <c r="B72" s="6"/>
    </row>
    <row r="73" spans="2:2" x14ac:dyDescent="0.35">
      <c r="B73" s="6"/>
    </row>
    <row r="74" spans="2:2" x14ac:dyDescent="0.35">
      <c r="B74" s="6"/>
    </row>
    <row r="75" spans="2:2" x14ac:dyDescent="0.35">
      <c r="B75" s="6"/>
    </row>
    <row r="76" spans="2:2" x14ac:dyDescent="0.35">
      <c r="B76" s="6"/>
    </row>
    <row r="77" spans="2:2" x14ac:dyDescent="0.35">
      <c r="B77" s="6"/>
    </row>
    <row r="78" spans="2:2" x14ac:dyDescent="0.35">
      <c r="B78" s="6"/>
    </row>
    <row r="79" spans="2:2" x14ac:dyDescent="0.35">
      <c r="B79" s="6"/>
    </row>
    <row r="80" spans="2:2" x14ac:dyDescent="0.35">
      <c r="B80" s="6"/>
    </row>
    <row r="81" spans="2:2" x14ac:dyDescent="0.35">
      <c r="B81" s="6"/>
    </row>
    <row r="82" spans="2:2" x14ac:dyDescent="0.35">
      <c r="B82" s="6"/>
    </row>
    <row r="83" spans="2:2" x14ac:dyDescent="0.35">
      <c r="B83" s="2"/>
    </row>
    <row r="84" spans="2:2" x14ac:dyDescent="0.35">
      <c r="B84" s="2"/>
    </row>
    <row r="85" spans="2:2" x14ac:dyDescent="0.35">
      <c r="B85" s="2"/>
    </row>
    <row r="86" spans="2:2" x14ac:dyDescent="0.35">
      <c r="B86" s="2"/>
    </row>
    <row r="87" spans="2:2" x14ac:dyDescent="0.35">
      <c r="B87" s="2"/>
    </row>
    <row r="88" spans="2:2" x14ac:dyDescent="0.35">
      <c r="B88" s="2"/>
    </row>
    <row r="89" spans="2:2" x14ac:dyDescent="0.35">
      <c r="B89" s="2"/>
    </row>
    <row r="90" spans="2:2" x14ac:dyDescent="0.35">
      <c r="B90" s="2"/>
    </row>
    <row r="91" spans="2:2" x14ac:dyDescent="0.35">
      <c r="B91" s="2"/>
    </row>
    <row r="92" spans="2:2" x14ac:dyDescent="0.35">
      <c r="B92" s="2"/>
    </row>
    <row r="93" spans="2:2" x14ac:dyDescent="0.35">
      <c r="B93" s="6"/>
    </row>
    <row r="94" spans="2:2" x14ac:dyDescent="0.35">
      <c r="B94" s="6"/>
    </row>
    <row r="95" spans="2:2" x14ac:dyDescent="0.35">
      <c r="B95" s="6"/>
    </row>
    <row r="96" spans="2:2" x14ac:dyDescent="0.35">
      <c r="B96" s="6"/>
    </row>
    <row r="97" spans="2:2" x14ac:dyDescent="0.35">
      <c r="B97" s="6"/>
    </row>
    <row r="98" spans="2:2" x14ac:dyDescent="0.35">
      <c r="B98" s="6"/>
    </row>
    <row r="99" spans="2:2" x14ac:dyDescent="0.35">
      <c r="B99" s="6"/>
    </row>
    <row r="100" spans="2:2" x14ac:dyDescent="0.35">
      <c r="B100" s="6"/>
    </row>
    <row r="101" spans="2:2" x14ac:dyDescent="0.35">
      <c r="B101" s="7"/>
    </row>
    <row r="102" spans="2:2" x14ac:dyDescent="0.35">
      <c r="B102" s="6"/>
    </row>
    <row r="103" spans="2:2" x14ac:dyDescent="0.35">
      <c r="B103" s="6"/>
    </row>
    <row r="104" spans="2:2" x14ac:dyDescent="0.35">
      <c r="B104" s="6"/>
    </row>
    <row r="105" spans="2:2" x14ac:dyDescent="0.35">
      <c r="B105" s="6"/>
    </row>
    <row r="106" spans="2:2" x14ac:dyDescent="0.35">
      <c r="B106" s="6"/>
    </row>
    <row r="107" spans="2:2" x14ac:dyDescent="0.35">
      <c r="B107" s="6"/>
    </row>
    <row r="108" spans="2:2" x14ac:dyDescent="0.35">
      <c r="B108" s="6"/>
    </row>
    <row r="109" spans="2:2" x14ac:dyDescent="0.35">
      <c r="B109" s="6"/>
    </row>
    <row r="110" spans="2:2" x14ac:dyDescent="0.35">
      <c r="B110" s="6"/>
    </row>
    <row r="111" spans="2:2" x14ac:dyDescent="0.35">
      <c r="B111" s="6"/>
    </row>
    <row r="112" spans="2:2" x14ac:dyDescent="0.35">
      <c r="B112" s="6"/>
    </row>
    <row r="113" spans="2:2" x14ac:dyDescent="0.35">
      <c r="B113" s="6"/>
    </row>
    <row r="114" spans="2:2" x14ac:dyDescent="0.35">
      <c r="B114" s="6"/>
    </row>
    <row r="115" spans="2:2" x14ac:dyDescent="0.35">
      <c r="B115" s="6"/>
    </row>
    <row r="116" spans="2:2" x14ac:dyDescent="0.35">
      <c r="B116" s="6"/>
    </row>
    <row r="117" spans="2:2" x14ac:dyDescent="0.35">
      <c r="B117" s="6"/>
    </row>
    <row r="118" spans="2:2" x14ac:dyDescent="0.35">
      <c r="B118" s="6"/>
    </row>
    <row r="120" spans="2:2" x14ac:dyDescent="0.35">
      <c r="B120" s="6"/>
    </row>
    <row r="121" spans="2:2" x14ac:dyDescent="0.35">
      <c r="B121" s="6"/>
    </row>
    <row r="122" spans="2:2" x14ac:dyDescent="0.35">
      <c r="B122" s="6"/>
    </row>
    <row r="127" spans="2:2" x14ac:dyDescent="0.35">
      <c r="B127" s="3"/>
    </row>
    <row r="128" spans="2:2" x14ac:dyDescent="0.35">
      <c r="B128" s="5"/>
    </row>
    <row r="134" spans="2:2" x14ac:dyDescent="0.35">
      <c r="B134" s="11"/>
    </row>
    <row r="135" spans="2:2" x14ac:dyDescent="0.35">
      <c r="B135" s="6"/>
    </row>
    <row r="137" spans="2:2" x14ac:dyDescent="0.35">
      <c r="B137" s="6"/>
    </row>
    <row r="138" spans="2:2" x14ac:dyDescent="0.35">
      <c r="B138" s="6"/>
    </row>
    <row r="139" spans="2:2" x14ac:dyDescent="0.35">
      <c r="B139" s="6"/>
    </row>
    <row r="140" spans="2:2" x14ac:dyDescent="0.35">
      <c r="B140" s="6"/>
    </row>
    <row r="141" spans="2:2" x14ac:dyDescent="0.35">
      <c r="B141" s="6"/>
    </row>
    <row r="142" spans="2:2" x14ac:dyDescent="0.35">
      <c r="B142" s="6"/>
    </row>
    <row r="143" spans="2:2" x14ac:dyDescent="0.35">
      <c r="B143" s="6"/>
    </row>
    <row r="144" spans="2:2" x14ac:dyDescent="0.35">
      <c r="B144" s="6"/>
    </row>
    <row r="145" spans="2:2" x14ac:dyDescent="0.35">
      <c r="B145" s="6"/>
    </row>
    <row r="146" spans="2:2" x14ac:dyDescent="0.35">
      <c r="B146" s="6"/>
    </row>
    <row r="147" spans="2:2" x14ac:dyDescent="0.35">
      <c r="B147" s="6"/>
    </row>
    <row r="148" spans="2:2" x14ac:dyDescent="0.35">
      <c r="B148" s="6"/>
    </row>
    <row r="245" spans="2:2" x14ac:dyDescent="0.35">
      <c r="B245" s="10"/>
    </row>
    <row r="246" spans="2:2" x14ac:dyDescent="0.35">
      <c r="B246" s="6"/>
    </row>
    <row r="247" spans="2:2" x14ac:dyDescent="0.35">
      <c r="B247" s="6"/>
    </row>
    <row r="250" spans="2:2" x14ac:dyDescent="0.35">
      <c r="B250" s="6"/>
    </row>
    <row r="266" spans="2:2" x14ac:dyDescent="0.35">
      <c r="B266" s="10"/>
    </row>
    <row r="296" spans="2:2" x14ac:dyDescent="0.35">
      <c r="B296" s="3"/>
    </row>
    <row r="297" spans="2:2" x14ac:dyDescent="0.35">
      <c r="B297" s="6"/>
    </row>
    <row r="299" spans="2:2" x14ac:dyDescent="0.35">
      <c r="B299" s="6"/>
    </row>
    <row r="300" spans="2:2" x14ac:dyDescent="0.35">
      <c r="B300" s="6"/>
    </row>
    <row r="301" spans="2:2" x14ac:dyDescent="0.35">
      <c r="B301" s="6"/>
    </row>
    <row r="302" spans="2:2" x14ac:dyDescent="0.35">
      <c r="B302" s="6"/>
    </row>
    <row r="303" spans="2:2" x14ac:dyDescent="0.35">
      <c r="B303" s="6"/>
    </row>
    <row r="304" spans="2:2" x14ac:dyDescent="0.35">
      <c r="B304" s="6"/>
    </row>
    <row r="305" spans="2:2" x14ac:dyDescent="0.35">
      <c r="B305" s="6"/>
    </row>
    <row r="306" spans="2:2" x14ac:dyDescent="0.35">
      <c r="B306" s="6"/>
    </row>
    <row r="307" spans="2:2" x14ac:dyDescent="0.35">
      <c r="B307" s="6"/>
    </row>
    <row r="308" spans="2:2" x14ac:dyDescent="0.35">
      <c r="B308" s="6"/>
    </row>
    <row r="309" spans="2:2" x14ac:dyDescent="0.35">
      <c r="B309" s="6"/>
    </row>
    <row r="310" spans="2:2" x14ac:dyDescent="0.35">
      <c r="B310" s="6"/>
    </row>
    <row r="322" spans="2:2" x14ac:dyDescent="0.35">
      <c r="B322" s="6"/>
    </row>
    <row r="323" spans="2:2" x14ac:dyDescent="0.35">
      <c r="B323" s="6"/>
    </row>
    <row r="324" spans="2:2" x14ac:dyDescent="0.35">
      <c r="B324" s="6"/>
    </row>
    <row r="325" spans="2:2" x14ac:dyDescent="0.35">
      <c r="B325" s="6"/>
    </row>
    <row r="326" spans="2:2" x14ac:dyDescent="0.35">
      <c r="B326" s="6"/>
    </row>
    <row r="327" spans="2:2" x14ac:dyDescent="0.35">
      <c r="B327" s="6"/>
    </row>
    <row r="328" spans="2:2" x14ac:dyDescent="0.35">
      <c r="B328" s="6"/>
    </row>
    <row r="329" spans="2:2" x14ac:dyDescent="0.35">
      <c r="B329" s="6"/>
    </row>
    <row r="330" spans="2:2" x14ac:dyDescent="0.35">
      <c r="B330" s="6"/>
    </row>
    <row r="332" spans="2:2" x14ac:dyDescent="0.35">
      <c r="B332" s="6"/>
    </row>
    <row r="333" spans="2:2" x14ac:dyDescent="0.35">
      <c r="B333" s="6"/>
    </row>
    <row r="334" spans="2:2" x14ac:dyDescent="0.35">
      <c r="B334" s="6"/>
    </row>
    <row r="335" spans="2:2" x14ac:dyDescent="0.35">
      <c r="B335" s="6"/>
    </row>
    <row r="336" spans="2:2" x14ac:dyDescent="0.35">
      <c r="B336" s="6"/>
    </row>
    <row r="338" spans="2:2" x14ac:dyDescent="0.35">
      <c r="B338" s="6"/>
    </row>
    <row r="341" spans="2:2" x14ac:dyDescent="0.35">
      <c r="B341" s="6"/>
    </row>
    <row r="344" spans="2:2" x14ac:dyDescent="0.35">
      <c r="B344" s="6"/>
    </row>
    <row r="345" spans="2:2" x14ac:dyDescent="0.35">
      <c r="B345" s="6"/>
    </row>
    <row r="346" spans="2:2" x14ac:dyDescent="0.35">
      <c r="B346" s="6"/>
    </row>
    <row r="347" spans="2:2" x14ac:dyDescent="0.35">
      <c r="B347" s="6"/>
    </row>
    <row r="348" spans="2:2" x14ac:dyDescent="0.35">
      <c r="B348" s="6"/>
    </row>
    <row r="349" spans="2:2" x14ac:dyDescent="0.35">
      <c r="B349" s="6"/>
    </row>
    <row r="350" spans="2:2" x14ac:dyDescent="0.35">
      <c r="B350" s="6"/>
    </row>
    <row r="351" spans="2:2" x14ac:dyDescent="0.35">
      <c r="B351" s="6"/>
    </row>
    <row r="352" spans="2:2" x14ac:dyDescent="0.35">
      <c r="B352" s="6"/>
    </row>
    <row r="353" spans="2:2" x14ac:dyDescent="0.35">
      <c r="B353" s="6"/>
    </row>
    <row r="354" spans="2:2" x14ac:dyDescent="0.35">
      <c r="B354" s="6"/>
    </row>
    <row r="355" spans="2:2" x14ac:dyDescent="0.35">
      <c r="B355" s="6"/>
    </row>
    <row r="356" spans="2:2" x14ac:dyDescent="0.35">
      <c r="B356" s="6"/>
    </row>
    <row r="357" spans="2:2" x14ac:dyDescent="0.35">
      <c r="B357" s="6"/>
    </row>
    <row r="358" spans="2:2" x14ac:dyDescent="0.35">
      <c r="B358" s="6"/>
    </row>
    <row r="359" spans="2:2" x14ac:dyDescent="0.35">
      <c r="B359" s="6"/>
    </row>
    <row r="360" spans="2:2" x14ac:dyDescent="0.35">
      <c r="B360" s="6"/>
    </row>
    <row r="361" spans="2:2" x14ac:dyDescent="0.35">
      <c r="B361" s="6"/>
    </row>
    <row r="362" spans="2:2" x14ac:dyDescent="0.35">
      <c r="B362" s="6"/>
    </row>
    <row r="366" spans="2:2" x14ac:dyDescent="0.35">
      <c r="B366" s="3"/>
    </row>
    <row r="383" spans="2:2" x14ac:dyDescent="0.35">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Introduction</vt:lpstr>
      <vt:lpstr>A. HTT General</vt:lpstr>
      <vt:lpstr>B1. HTT Mortgage Assets </vt:lpstr>
      <vt:lpstr>C. HTT Harmonised Glossary</vt:lpstr>
      <vt:lpstr>'A. HTT General'!Obszar_wydruku</vt:lpstr>
      <vt:lpstr>'B1. HTT Mortgage Assets '!Obszar_wydruku</vt:lpstr>
      <vt:lpstr>'C. HTT Harmonised Glossary'!Obszar_wydruku</vt:lpstr>
      <vt:lpstr>Introduction!Obszar_wydruku</vt:lpstr>
      <vt:lpstr>Worksheet_B1__HTT_Mortgage_Assets</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Altkom</dc:creator>
  <cp:lastModifiedBy>Dumicz, M. (Michał)</cp:lastModifiedBy>
  <cp:lastPrinted>2016-09-05T12:13:07Z</cp:lastPrinted>
  <dcterms:created xsi:type="dcterms:W3CDTF">2015-01-27T16:00:44Z</dcterms:created>
  <dcterms:modified xsi:type="dcterms:W3CDTF">2022-01-28T15:26:09Z</dcterms:modified>
</cp:coreProperties>
</file>